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oJFU\Working\Commissioner for Economic Planning &amp; Future Prosperity\LEP\Growth Hubs\2022-23 funding\GH UKSF Investment Proposal\"/>
    </mc:Choice>
  </mc:AlternateContent>
  <xr:revisionPtr revIDLastSave="0" documentId="8_{CBA58A3B-3DC5-45AE-A8DB-44B0333D96E2}" xr6:coauthVersionLast="47" xr6:coauthVersionMax="47" xr10:uidLastSave="{00000000-0000-0000-0000-000000000000}"/>
  <bookViews>
    <workbookView xWindow="-19320" yWindow="780" windowWidth="19440" windowHeight="15000" xr2:uid="{EED4D3AF-7DA8-4AD3-9F49-BE87CD227B86}"/>
  </bookViews>
  <sheets>
    <sheet name="Est GH Budget 2324 2425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53" i="1"/>
  <c r="H48" i="1"/>
  <c r="E48" i="1"/>
  <c r="D48" i="1"/>
  <c r="E45" i="1"/>
  <c r="E50" i="1" s="1"/>
  <c r="E58" i="1" s="1"/>
  <c r="E44" i="1"/>
  <c r="D44" i="1"/>
  <c r="E43" i="1"/>
  <c r="D43" i="1"/>
  <c r="E42" i="1"/>
  <c r="D42" i="1"/>
  <c r="E41" i="1"/>
  <c r="D41" i="1"/>
  <c r="E37" i="1"/>
  <c r="D37" i="1"/>
  <c r="E35" i="1"/>
  <c r="D35" i="1"/>
  <c r="E33" i="1"/>
  <c r="D33" i="1"/>
  <c r="E29" i="1"/>
  <c r="D29" i="1"/>
  <c r="E27" i="1"/>
  <c r="D27" i="1"/>
  <c r="E21" i="1"/>
  <c r="D21" i="1"/>
  <c r="E20" i="1"/>
  <c r="D20" i="1"/>
  <c r="E19" i="1"/>
  <c r="D19" i="1"/>
  <c r="E18" i="1"/>
  <c r="D18" i="1"/>
  <c r="E17" i="1"/>
  <c r="D17" i="1"/>
  <c r="E5" i="1"/>
  <c r="D5" i="1"/>
  <c r="D45" i="1" s="1"/>
  <c r="D60" i="1" l="1"/>
  <c r="D50" i="1"/>
  <c r="H45" i="1"/>
  <c r="D58" i="1" l="1"/>
  <c r="H58" i="1" s="1"/>
  <c r="H50" i="1"/>
</calcChain>
</file>

<file path=xl/sharedStrings.xml><?xml version="1.0" encoding="utf-8"?>
<sst xmlns="http://schemas.openxmlformats.org/spreadsheetml/2006/main" count="68" uniqueCount="67">
  <si>
    <t>Growth Hub BEIS Core Grant Budget - Estimated GH Budget 23-24 to 24-25: Assuming Future BEIS Grant Funding is to be Awarded.</t>
  </si>
  <si>
    <t>Estimated</t>
  </si>
  <si>
    <t>Salaries</t>
  </si>
  <si>
    <t xml:space="preserve"> 23-24 GH Core Grant Budget (£)</t>
  </si>
  <si>
    <t xml:space="preserve"> 24-25 GH Core Grant Budget (£)</t>
  </si>
  <si>
    <t>Notes:</t>
  </si>
  <si>
    <t>Grade 14  - Head of Business Growth Hub (1xFTE)</t>
  </si>
  <si>
    <t>Grade 14 (SCP57)</t>
  </si>
  <si>
    <t xml:space="preserve">Growth Hub delivery advisors </t>
  </si>
  <si>
    <t xml:space="preserve">Specialist Marketing Advisor (15% of 1FTE) </t>
  </si>
  <si>
    <t xml:space="preserve">Specialist HR Advisor (15% of 1FTE) </t>
  </si>
  <si>
    <t xml:space="preserve">GH Co-ordinator/Admin (15% of 1FTE) </t>
  </si>
  <si>
    <t>GH Events Co-ordinator (15% FTE)</t>
  </si>
  <si>
    <t xml:space="preserve">Senior GH Advisor (15% of 1FTE) </t>
  </si>
  <si>
    <t xml:space="preserve">GH Advisor (15% of 1FTE) </t>
  </si>
  <si>
    <t>GH Advisor (11.25% of 1FTE)</t>
  </si>
  <si>
    <t>GH Advisor Team Manager (7.5% of 1FTE)</t>
  </si>
  <si>
    <t>Funding &amp; Finance Advisor (15% of 1FTE)</t>
  </si>
  <si>
    <t>Growth Hub Delivery Staff</t>
  </si>
  <si>
    <t xml:space="preserve">Grade 10 -Account Manager (2 x FTE) </t>
  </si>
  <si>
    <t>Grade 9 (SCP30)</t>
  </si>
  <si>
    <t>Grade 9 - Digital Marketing Events Officer</t>
  </si>
  <si>
    <t>NEW POST replaces former £50k GH events &amp; Marketing Tender funding.</t>
  </si>
  <si>
    <t>Grade 8 - Data Analyst (1xFTE)</t>
  </si>
  <si>
    <t>Grade 8 (SCP25)</t>
  </si>
  <si>
    <t>Grade 9 - Business Support Officer (0.19 x FTE)</t>
  </si>
  <si>
    <t>Grade 9 (SCP33) 0.19FTE</t>
  </si>
  <si>
    <t>Grade 8 - Business Support Assistant (0.4xFTE)</t>
  </si>
  <si>
    <t>Grade 5 (SCP09) 0.59FTE</t>
  </si>
  <si>
    <t>Commissioned Services</t>
  </si>
  <si>
    <t>Business Helpline Contract</t>
  </si>
  <si>
    <t>dependent on BEIS Grant award</t>
  </si>
  <si>
    <t>Training</t>
  </si>
  <si>
    <t xml:space="preserve">Staff Training </t>
  </si>
  <si>
    <t>Travel</t>
  </si>
  <si>
    <t xml:space="preserve">Travel costs </t>
  </si>
  <si>
    <t xml:space="preserve">Business Intelligence </t>
  </si>
  <si>
    <t>Business Growth Service that highlights growth companies and scale-ups including the production of corporate intelligence reports. Business Growth Officer 3 days £23,131.80 p/a and Digital Marketing Assistant £19,264 p/a</t>
  </si>
  <si>
    <t>WM Cluster Work (Activities to be delivered as part of the cluster or across boundaries)</t>
  </si>
  <si>
    <t xml:space="preserve">WM Promotional activity - joint projects/campaigns with WM Growth Hubs similar to projects carried out in 2021/22.  Likely to include website updates and page additions.  </t>
  </si>
  <si>
    <t xml:space="preserve">Legal Costs </t>
  </si>
  <si>
    <t xml:space="preserve">Anticipated Legal Costs to support the procurement of consultants and project work . </t>
  </si>
  <si>
    <t>IT/CRM</t>
  </si>
  <si>
    <t xml:space="preserve">CRM Licence/Enhancements </t>
  </si>
  <si>
    <t xml:space="preserve">Website enhancements </t>
  </si>
  <si>
    <t>Increase planned spend commitment</t>
  </si>
  <si>
    <t xml:space="preserve">Intelligence Databases </t>
  </si>
  <si>
    <t xml:space="preserve">Marketing and Promotional Activities </t>
  </si>
  <si>
    <t>Digitisation Costs (on-line portal, downloadable resources and info packs)</t>
  </si>
  <si>
    <t xml:space="preserve">Promotional activity </t>
  </si>
  <si>
    <t>Advertising and PR</t>
  </si>
  <si>
    <t xml:space="preserve">Mailchimp subscription </t>
  </si>
  <si>
    <t>Totals (see note 1.)</t>
  </si>
  <si>
    <t>Less,</t>
  </si>
  <si>
    <t>23-24 &amp; 24-25 Growth Hub BEIS Grant (Assume same as 22-23 GH Grant allocation)</t>
  </si>
  <si>
    <t>Should this be increased? £35,500?</t>
  </si>
  <si>
    <t>Agreed District Partners Approved UKSPF Investment to Date (see note 2)</t>
  </si>
  <si>
    <t>Staffordshire Moorlands DC</t>
  </si>
  <si>
    <t>Newcastle Under Lyme BC</t>
  </si>
  <si>
    <t>East Staffs DC</t>
  </si>
  <si>
    <t>South Staffs DC</t>
  </si>
  <si>
    <t>Balance of Growth Hub Budget to be Funded from LEP Reserve 23-24 &amp; 24-25</t>
  </si>
  <si>
    <t>NOTES:</t>
  </si>
  <si>
    <t>1.)</t>
  </si>
  <si>
    <t>VAT applied at 20% to all planned BEIS GH Grant spend commitments.</t>
  </si>
  <si>
    <t>2.)</t>
  </si>
  <si>
    <t xml:space="preserve">24-25 GH Partner contributions are yet to be confirmed.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</si>
</sst>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7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b/>
      <u/>
      <sz val="16"/>
      <color theme="1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b/>
      <sz val="9"/>
      <color theme="1"/>
      <name val="Verdana"/>
      <family val="2"/>
    </font>
    <font>
      <b/>
      <u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 applyFill="1"/>
    <xf numFmtId="164" fontId="2" fillId="2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wrapText="1"/>
    </xf>
    <xf numFmtId="0" fontId="2" fillId="2" borderId="2" xfId="0" applyFont="1" applyFill="1" applyBorder="1"/>
    <xf numFmtId="164" fontId="2" fillId="2" borderId="3" xfId="1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164" fontId="0" fillId="0" borderId="5" xfId="1" applyNumberFormat="1" applyFont="1" applyFill="1" applyBorder="1"/>
    <xf numFmtId="165" fontId="0" fillId="0" borderId="0" xfId="1" applyNumberFormat="1" applyFont="1" applyFill="1" applyBorder="1"/>
    <xf numFmtId="0" fontId="10" fillId="0" borderId="6" xfId="0" applyFont="1" applyBorder="1" applyAlignment="1">
      <alignment vertical="center" wrapText="1"/>
    </xf>
    <xf numFmtId="165" fontId="9" fillId="0" borderId="6" xfId="1" applyNumberFormat="1" applyFont="1" applyBorder="1"/>
    <xf numFmtId="164" fontId="9" fillId="0" borderId="7" xfId="0" applyNumberFormat="1" applyFon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164" fontId="11" fillId="0" borderId="5" xfId="1" applyNumberFormat="1" applyFont="1" applyFill="1" applyBorder="1"/>
    <xf numFmtId="0" fontId="12" fillId="0" borderId="6" xfId="0" applyFont="1" applyBorder="1" applyAlignment="1">
      <alignment vertical="center" wrapText="1"/>
    </xf>
    <xf numFmtId="0" fontId="11" fillId="0" borderId="0" xfId="0" applyFont="1"/>
    <xf numFmtId="165" fontId="11" fillId="0" borderId="0" xfId="1" applyNumberFormat="1" applyFont="1" applyFill="1" applyBorder="1"/>
    <xf numFmtId="164" fontId="0" fillId="0" borderId="5" xfId="1" applyNumberFormat="1" applyFont="1" applyBorder="1"/>
    <xf numFmtId="164" fontId="11" fillId="0" borderId="5" xfId="1" applyNumberFormat="1" applyFont="1" applyBorder="1"/>
    <xf numFmtId="165" fontId="3" fillId="0" borderId="0" xfId="1" applyNumberFormat="1" applyFont="1" applyFill="1" applyBorder="1"/>
    <xf numFmtId="6" fontId="0" fillId="0" borderId="0" xfId="0" applyNumberFormat="1"/>
    <xf numFmtId="0" fontId="9" fillId="0" borderId="6" xfId="0" applyFont="1" applyBorder="1" applyAlignment="1">
      <alignment vertical="center"/>
    </xf>
    <xf numFmtId="6" fontId="4" fillId="0" borderId="10" xfId="0" applyNumberFormat="1" applyFont="1" applyBorder="1" applyAlignment="1">
      <alignment vertical="center"/>
    </xf>
    <xf numFmtId="164" fontId="13" fillId="3" borderId="11" xfId="1" applyNumberFormat="1" applyFont="1" applyFill="1" applyBorder="1"/>
    <xf numFmtId="6" fontId="13" fillId="3" borderId="12" xfId="0" applyNumberFormat="1" applyFont="1" applyFill="1" applyBorder="1"/>
    <xf numFmtId="165" fontId="13" fillId="0" borderId="0" xfId="1" applyNumberFormat="1" applyFont="1" applyFill="1" applyBorder="1"/>
    <xf numFmtId="0" fontId="4" fillId="0" borderId="0" xfId="0" applyFont="1"/>
    <xf numFmtId="0" fontId="2" fillId="0" borderId="0" xfId="0" applyFont="1"/>
    <xf numFmtId="0" fontId="13" fillId="0" borderId="0" xfId="0" quotePrefix="1" applyFont="1"/>
    <xf numFmtId="6" fontId="13" fillId="0" borderId="0" xfId="0" applyNumberFormat="1" applyFont="1"/>
    <xf numFmtId="0" fontId="8" fillId="0" borderId="0" xfId="0" quotePrefix="1" applyFont="1"/>
    <xf numFmtId="0" fontId="14" fillId="0" borderId="0" xfId="0" applyFont="1"/>
    <xf numFmtId="165" fontId="8" fillId="0" borderId="0" xfId="1" applyNumberFormat="1" applyFont="1"/>
    <xf numFmtId="0" fontId="13" fillId="0" borderId="0" xfId="0" applyFont="1"/>
    <xf numFmtId="165" fontId="15" fillId="0" borderId="0" xfId="1" applyNumberFormat="1" applyFont="1" applyFill="1" applyBorder="1"/>
    <xf numFmtId="165" fontId="8" fillId="0" borderId="0" xfId="1" applyNumberFormat="1" applyFont="1" applyFill="1"/>
    <xf numFmtId="9" fontId="2" fillId="0" borderId="0" xfId="2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/>
    <xf numFmtId="0" fontId="15" fillId="0" borderId="0" xfId="0" applyFont="1" applyAlignment="1">
      <alignment horizontal="center"/>
    </xf>
    <xf numFmtId="6" fontId="13" fillId="0" borderId="0" xfId="0" applyNumberFormat="1" applyFont="1" applyAlignment="1">
      <alignment horizontal="center"/>
    </xf>
    <xf numFmtId="3" fontId="15" fillId="0" borderId="0" xfId="1" applyNumberFormat="1" applyFont="1" applyAlignment="1">
      <alignment horizontal="center"/>
    </xf>
    <xf numFmtId="164" fontId="13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vertical="center"/>
    </xf>
    <xf numFmtId="3" fontId="0" fillId="0" borderId="0" xfId="1" applyNumberFormat="1" applyFont="1"/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HoJFU\Working\Commissioner%20for%20Economic%20Planning%20&amp;%20Future%20Prosperity\LEP\Growth%20Hubs\2022-23%20funding\GH%20UKSF%20Investment%20Proposal\UKSPF%20Partner%20Contrib'n%20Proposal%20-%20GH%20Budget%202324%20%202425%20Assumes%20No%20Grant%20FINAL%20V3.xlsx" TargetMode="External"/><Relationship Id="rId1" Type="http://schemas.openxmlformats.org/officeDocument/2006/relationships/externalLinkPath" Target="UKSPF%20Partner%20Contrib'n%20Proposal%20-%20GH%20Budget%202324%20%202425%20Assumes%20No%20Grant%20FINAL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 GH Budget 2324 2425 "/>
      <sheetName val="Est GH Budget 23-24 to 24-25"/>
      <sheetName val="Av 2 Year GH Activity Cont'n"/>
      <sheetName val="Total Bus per District Cont'n"/>
      <sheetName val="Salary Summary"/>
      <sheetName val="23-24 Salaries"/>
      <sheetName val="24-25 Salaries"/>
    </sheetNames>
    <sheetDataSet>
      <sheetData sheetId="0"/>
      <sheetData sheetId="1"/>
      <sheetData sheetId="2"/>
      <sheetData sheetId="3"/>
      <sheetData sheetId="4">
        <row r="4">
          <cell r="C4">
            <v>94968</v>
          </cell>
          <cell r="D4">
            <v>98184.06</v>
          </cell>
        </row>
        <row r="5">
          <cell r="C5">
            <v>117382</v>
          </cell>
          <cell r="D5">
            <v>121354.88000000002</v>
          </cell>
        </row>
        <row r="6">
          <cell r="C6">
            <v>50168</v>
          </cell>
          <cell r="D6">
            <v>51864.880000000005</v>
          </cell>
        </row>
        <row r="7">
          <cell r="C7">
            <v>47480</v>
          </cell>
          <cell r="D7">
            <v>49085.56</v>
          </cell>
        </row>
        <row r="8">
          <cell r="C8">
            <v>2718.52</v>
          </cell>
          <cell r="D8">
            <v>2810.5213249999997</v>
          </cell>
        </row>
        <row r="9">
          <cell r="C9">
            <v>19532</v>
          </cell>
          <cell r="D9">
            <v>20192.572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41E7-E46F-41AF-A118-C8B4243E9E59}">
  <dimension ref="A1:L67"/>
  <sheetViews>
    <sheetView tabSelected="1" topLeftCell="A24" zoomScale="70" zoomScaleNormal="70" workbookViewId="0">
      <selection activeCell="B57" sqref="B57"/>
    </sheetView>
  </sheetViews>
  <sheetFormatPr defaultRowHeight="16.2" x14ac:dyDescent="0.3"/>
  <cols>
    <col min="1" max="1" width="3.53515625" customWidth="1"/>
    <col min="2" max="2" width="71.3046875" customWidth="1"/>
    <col min="3" max="3" width="3.61328125" customWidth="1"/>
    <col min="4" max="5" width="18.4609375" style="5" customWidth="1"/>
    <col min="6" max="6" width="3.4609375" style="6" customWidth="1"/>
    <col min="7" max="7" width="7.421875E-2" style="2" hidden="1" customWidth="1"/>
    <col min="8" max="8" width="13.3046875" customWidth="1"/>
    <col min="9" max="9" width="4.765625" style="3" customWidth="1"/>
    <col min="10" max="10" width="11.3046875" bestFit="1" customWidth="1"/>
  </cols>
  <sheetData>
    <row r="1" spans="1:7" ht="19.8" x14ac:dyDescent="0.3">
      <c r="A1" s="1" t="s">
        <v>0</v>
      </c>
      <c r="B1" s="1"/>
      <c r="C1" s="1"/>
      <c r="D1" s="1"/>
      <c r="E1" s="1"/>
      <c r="F1" s="1"/>
    </row>
    <row r="2" spans="1:7" ht="20.399999999999999" thickBot="1" x14ac:dyDescent="0.35">
      <c r="B2" s="4"/>
    </row>
    <row r="3" spans="1:7" ht="16.8" thickBot="1" x14ac:dyDescent="0.35">
      <c r="D3" s="7" t="s">
        <v>1</v>
      </c>
      <c r="E3" s="7" t="s">
        <v>1</v>
      </c>
      <c r="F3" s="8"/>
    </row>
    <row r="4" spans="1:7" ht="35.25" customHeight="1" thickBot="1" x14ac:dyDescent="0.35">
      <c r="B4" s="9" t="s">
        <v>2</v>
      </c>
      <c r="D4" s="10" t="s">
        <v>3</v>
      </c>
      <c r="E4" s="10" t="s">
        <v>4</v>
      </c>
      <c r="F4" s="8"/>
      <c r="G4" s="11" t="s">
        <v>5</v>
      </c>
    </row>
    <row r="5" spans="1:7" x14ac:dyDescent="0.3">
      <c r="B5" s="12" t="s">
        <v>6</v>
      </c>
      <c r="D5" s="13">
        <f>ROUND('[1]Salary Summary'!C4*120%,-1)</f>
        <v>113960</v>
      </c>
      <c r="E5" s="13">
        <f>ROUND('[1]Salary Summary'!D4*120%,-1)</f>
        <v>117820</v>
      </c>
      <c r="F5" s="14"/>
      <c r="G5" s="2" t="s">
        <v>7</v>
      </c>
    </row>
    <row r="6" spans="1:7" hidden="1" x14ac:dyDescent="0.3">
      <c r="B6" s="15" t="s">
        <v>8</v>
      </c>
      <c r="D6" s="13"/>
      <c r="E6" s="13"/>
      <c r="F6" s="14"/>
    </row>
    <row r="7" spans="1:7" hidden="1" x14ac:dyDescent="0.3">
      <c r="B7" s="16" t="s">
        <v>9</v>
      </c>
      <c r="D7" s="17">
        <v>0</v>
      </c>
      <c r="E7" s="17">
        <v>0</v>
      </c>
      <c r="F7" s="14"/>
    </row>
    <row r="8" spans="1:7" hidden="1" x14ac:dyDescent="0.3">
      <c r="B8" s="16" t="s">
        <v>10</v>
      </c>
      <c r="D8" s="18"/>
      <c r="E8" s="18"/>
      <c r="F8" s="14"/>
    </row>
    <row r="9" spans="1:7" hidden="1" x14ac:dyDescent="0.3">
      <c r="B9" s="16" t="s">
        <v>11</v>
      </c>
      <c r="D9" s="18"/>
      <c r="E9" s="18"/>
      <c r="F9" s="14"/>
    </row>
    <row r="10" spans="1:7" hidden="1" x14ac:dyDescent="0.3">
      <c r="B10" s="16" t="s">
        <v>12</v>
      </c>
      <c r="D10" s="18"/>
      <c r="E10" s="18"/>
      <c r="F10" s="14"/>
    </row>
    <row r="11" spans="1:7" hidden="1" x14ac:dyDescent="0.3">
      <c r="B11" s="16" t="s">
        <v>13</v>
      </c>
      <c r="D11" s="18"/>
      <c r="E11" s="18"/>
      <c r="F11" s="14"/>
    </row>
    <row r="12" spans="1:7" hidden="1" x14ac:dyDescent="0.3">
      <c r="B12" s="16" t="s">
        <v>14</v>
      </c>
      <c r="D12" s="18"/>
      <c r="E12" s="18"/>
      <c r="F12" s="14"/>
    </row>
    <row r="13" spans="1:7" hidden="1" x14ac:dyDescent="0.3">
      <c r="B13" s="16" t="s">
        <v>15</v>
      </c>
      <c r="D13" s="18"/>
      <c r="E13" s="18"/>
      <c r="F13" s="14"/>
    </row>
    <row r="14" spans="1:7" hidden="1" x14ac:dyDescent="0.3">
      <c r="B14" s="16" t="s">
        <v>16</v>
      </c>
      <c r="D14" s="18"/>
      <c r="E14" s="18"/>
      <c r="F14" s="14"/>
    </row>
    <row r="15" spans="1:7" ht="16.8" hidden="1" thickBot="1" x14ac:dyDescent="0.35">
      <c r="B15" s="16" t="s">
        <v>17</v>
      </c>
      <c r="D15" s="19"/>
      <c r="E15" s="19"/>
      <c r="F15" s="14"/>
    </row>
    <row r="16" spans="1:7" ht="36" customHeight="1" x14ac:dyDescent="0.3">
      <c r="B16" s="15" t="s">
        <v>18</v>
      </c>
      <c r="D16" s="13"/>
      <c r="E16" s="13"/>
      <c r="F16" s="14"/>
    </row>
    <row r="17" spans="2:10" x14ac:dyDescent="0.3">
      <c r="B17" s="20" t="s">
        <v>19</v>
      </c>
      <c r="D17" s="21">
        <f>ROUND('[1]Salary Summary'!C5*120%,-1)</f>
        <v>140860</v>
      </c>
      <c r="E17" s="21">
        <f>ROUND('[1]Salary Summary'!D5*120%,-1)</f>
        <v>145630</v>
      </c>
      <c r="F17" s="14"/>
      <c r="G17" s="2" t="s">
        <v>20</v>
      </c>
      <c r="J17" s="2"/>
    </row>
    <row r="18" spans="2:10" x14ac:dyDescent="0.3">
      <c r="B18" s="20" t="s">
        <v>21</v>
      </c>
      <c r="D18" s="21">
        <f>ROUND('[1]Salary Summary'!C6*120%,-1)</f>
        <v>60200</v>
      </c>
      <c r="E18" s="21">
        <f>ROUND('[1]Salary Summary'!D6*120%,-1)</f>
        <v>62240</v>
      </c>
      <c r="F18" s="14"/>
      <c r="I18" s="3" t="s">
        <v>22</v>
      </c>
      <c r="J18" s="2"/>
    </row>
    <row r="19" spans="2:10" x14ac:dyDescent="0.3">
      <c r="B19" s="20" t="s">
        <v>23</v>
      </c>
      <c r="D19" s="13">
        <f>ROUND('[1]Salary Summary'!C7*120%,-1)</f>
        <v>56980</v>
      </c>
      <c r="E19" s="13">
        <f>ROUND('[1]Salary Summary'!D7*120%,-1)</f>
        <v>58900</v>
      </c>
      <c r="F19" s="14"/>
      <c r="G19" s="2" t="s">
        <v>24</v>
      </c>
      <c r="J19" s="2"/>
    </row>
    <row r="20" spans="2:10" x14ac:dyDescent="0.3">
      <c r="B20" s="20" t="s">
        <v>25</v>
      </c>
      <c r="D20" s="21">
        <f>ROUND('[1]Salary Summary'!C8*120%,-1)</f>
        <v>3260</v>
      </c>
      <c r="E20" s="21">
        <f>ROUND('[1]Salary Summary'!D8*120%,-1)</f>
        <v>3370</v>
      </c>
      <c r="F20" s="14"/>
      <c r="G20" s="2" t="s">
        <v>26</v>
      </c>
      <c r="J20" s="2"/>
    </row>
    <row r="21" spans="2:10" s="23" customFormat="1" x14ac:dyDescent="0.3">
      <c r="B21" s="22" t="s">
        <v>27</v>
      </c>
      <c r="D21" s="21">
        <f>ROUND('[1]Salary Summary'!C9*120%,-1)</f>
        <v>23440</v>
      </c>
      <c r="E21" s="21">
        <f>ROUND('[1]Salary Summary'!D9*120%,-1)</f>
        <v>24230</v>
      </c>
      <c r="F21" s="24"/>
      <c r="G21" s="23" t="s">
        <v>28</v>
      </c>
      <c r="I21" s="3"/>
    </row>
    <row r="22" spans="2:10" x14ac:dyDescent="0.3">
      <c r="B22" s="20"/>
      <c r="D22" s="13"/>
      <c r="E22" s="13"/>
      <c r="F22" s="14"/>
      <c r="J22" s="2"/>
    </row>
    <row r="23" spans="2:10" x14ac:dyDescent="0.3">
      <c r="B23" s="15" t="s">
        <v>29</v>
      </c>
      <c r="D23" s="13"/>
      <c r="E23" s="13"/>
      <c r="F23" s="14"/>
      <c r="J23" s="2"/>
    </row>
    <row r="24" spans="2:10" x14ac:dyDescent="0.3">
      <c r="B24" s="20" t="s">
        <v>30</v>
      </c>
      <c r="D24" s="25">
        <v>50000</v>
      </c>
      <c r="E24" s="25">
        <v>50000</v>
      </c>
      <c r="F24" s="14"/>
      <c r="I24" s="3" t="s">
        <v>31</v>
      </c>
    </row>
    <row r="25" spans="2:10" x14ac:dyDescent="0.3">
      <c r="B25" s="20"/>
      <c r="D25" s="25"/>
      <c r="E25" s="25"/>
      <c r="F25" s="14"/>
    </row>
    <row r="26" spans="2:10" x14ac:dyDescent="0.3">
      <c r="B26" s="15" t="s">
        <v>32</v>
      </c>
      <c r="D26" s="25"/>
      <c r="E26" s="25"/>
      <c r="F26" s="14"/>
    </row>
    <row r="27" spans="2:10" x14ac:dyDescent="0.3">
      <c r="B27" s="20" t="s">
        <v>33</v>
      </c>
      <c r="D27" s="25">
        <f t="shared" ref="D27:E27" si="0">ROUND(5000*120%,-1)</f>
        <v>6000</v>
      </c>
      <c r="E27" s="25">
        <f t="shared" si="0"/>
        <v>6000</v>
      </c>
      <c r="F27" s="14"/>
    </row>
    <row r="28" spans="2:10" x14ac:dyDescent="0.3">
      <c r="B28" s="15" t="s">
        <v>34</v>
      </c>
      <c r="D28" s="25"/>
      <c r="E28" s="25"/>
      <c r="F28" s="14"/>
    </row>
    <row r="29" spans="2:10" s="2" customFormat="1" x14ac:dyDescent="0.3">
      <c r="B29" s="20" t="s">
        <v>35</v>
      </c>
      <c r="D29" s="26">
        <f t="shared" ref="D29:E29" si="1">ROUND(1563*120%,-1)</f>
        <v>1880</v>
      </c>
      <c r="E29" s="26">
        <f t="shared" si="1"/>
        <v>1880</v>
      </c>
      <c r="F29" s="27"/>
      <c r="I29" s="3"/>
    </row>
    <row r="30" spans="2:10" s="2" customFormat="1" hidden="1" x14ac:dyDescent="0.3">
      <c r="B30" s="15" t="s">
        <v>36</v>
      </c>
      <c r="D30" s="26"/>
      <c r="E30" s="26"/>
      <c r="F30" s="27"/>
      <c r="I30" s="3"/>
    </row>
    <row r="31" spans="2:10" ht="27.6" hidden="1" x14ac:dyDescent="0.3">
      <c r="B31" s="20" t="s">
        <v>37</v>
      </c>
      <c r="D31" s="26">
        <v>0</v>
      </c>
      <c r="E31" s="26">
        <v>0</v>
      </c>
      <c r="F31" s="14"/>
    </row>
    <row r="32" spans="2:10" ht="33.6" customHeight="1" x14ac:dyDescent="0.3">
      <c r="B32" s="15" t="s">
        <v>38</v>
      </c>
      <c r="D32" s="26"/>
      <c r="E32" s="26"/>
      <c r="F32" s="14"/>
    </row>
    <row r="33" spans="2:12" ht="27.6" x14ac:dyDescent="0.3">
      <c r="B33" s="20" t="s">
        <v>39</v>
      </c>
      <c r="D33" s="26">
        <f t="shared" ref="D33:E33" si="2">ROUND(500*120%,-1)</f>
        <v>600</v>
      </c>
      <c r="E33" s="26">
        <f t="shared" si="2"/>
        <v>600</v>
      </c>
      <c r="F33" s="14"/>
    </row>
    <row r="34" spans="2:12" x14ac:dyDescent="0.3">
      <c r="B34" s="15" t="s">
        <v>40</v>
      </c>
      <c r="D34" s="26"/>
      <c r="E34" s="26"/>
      <c r="F34" s="14"/>
    </row>
    <row r="35" spans="2:12" x14ac:dyDescent="0.3">
      <c r="B35" s="20" t="s">
        <v>41</v>
      </c>
      <c r="D35" s="26">
        <f t="shared" ref="D35:E35" si="3">ROUND(1213*120%,-1)</f>
        <v>1460</v>
      </c>
      <c r="E35" s="26">
        <f t="shared" si="3"/>
        <v>1460</v>
      </c>
      <c r="F35" s="14"/>
    </row>
    <row r="36" spans="2:12" x14ac:dyDescent="0.3">
      <c r="B36" s="15" t="s">
        <v>42</v>
      </c>
      <c r="D36" s="26"/>
      <c r="E36" s="26"/>
      <c r="F36" s="14"/>
    </row>
    <row r="37" spans="2:12" s="2" customFormat="1" x14ac:dyDescent="0.3">
      <c r="B37" s="20" t="s">
        <v>43</v>
      </c>
      <c r="D37" s="21">
        <f>7500*120%</f>
        <v>9000</v>
      </c>
      <c r="E37" s="21">
        <f>7500*120%</f>
        <v>9000</v>
      </c>
      <c r="F37" s="27"/>
      <c r="I37" s="3"/>
    </row>
    <row r="38" spans="2:12" x14ac:dyDescent="0.3">
      <c r="B38" s="20" t="s">
        <v>44</v>
      </c>
      <c r="D38" s="25">
        <v>6000</v>
      </c>
      <c r="E38" s="25">
        <v>6000</v>
      </c>
      <c r="F38" s="14"/>
      <c r="I38" s="3" t="s">
        <v>45</v>
      </c>
      <c r="J38" s="28"/>
    </row>
    <row r="39" spans="2:12" x14ac:dyDescent="0.3">
      <c r="B39" s="15" t="s">
        <v>46</v>
      </c>
      <c r="D39" s="25"/>
      <c r="E39" s="25"/>
      <c r="F39" s="14"/>
    </row>
    <row r="40" spans="2:12" x14ac:dyDescent="0.3">
      <c r="B40" s="15" t="s">
        <v>47</v>
      </c>
      <c r="D40" s="25"/>
      <c r="E40" s="25"/>
      <c r="F40" s="14"/>
    </row>
    <row r="41" spans="2:12" x14ac:dyDescent="0.3">
      <c r="B41" s="29" t="s">
        <v>48</v>
      </c>
      <c r="D41" s="25">
        <f t="shared" ref="D41:E41" si="4">ROUND(8000*120%,-1)</f>
        <v>9600</v>
      </c>
      <c r="E41" s="25">
        <f t="shared" si="4"/>
        <v>9600</v>
      </c>
      <c r="F41" s="14"/>
    </row>
    <row r="42" spans="2:12" x14ac:dyDescent="0.3">
      <c r="B42" s="20" t="s">
        <v>49</v>
      </c>
      <c r="D42" s="25">
        <f t="shared" ref="D42:E42" si="5">ROUND(3000*120%,-1)</f>
        <v>3600</v>
      </c>
      <c r="E42" s="25">
        <f t="shared" si="5"/>
        <v>3600</v>
      </c>
      <c r="F42" s="14"/>
    </row>
    <row r="43" spans="2:12" x14ac:dyDescent="0.3">
      <c r="B43" s="20" t="s">
        <v>50</v>
      </c>
      <c r="D43" s="25">
        <f t="shared" ref="D43:E43" si="6">ROUND(4500*120%,-1)</f>
        <v>5400</v>
      </c>
      <c r="E43" s="25">
        <f t="shared" si="6"/>
        <v>5400</v>
      </c>
      <c r="F43" s="14"/>
      <c r="L43" s="28"/>
    </row>
    <row r="44" spans="2:12" x14ac:dyDescent="0.3">
      <c r="B44" s="20" t="s">
        <v>51</v>
      </c>
      <c r="D44" s="25">
        <f t="shared" ref="D44:E44" si="7">ROUND(960*120%,-1)</f>
        <v>1150</v>
      </c>
      <c r="E44" s="25">
        <f t="shared" si="7"/>
        <v>1150</v>
      </c>
      <c r="F44" s="14"/>
    </row>
    <row r="45" spans="2:12" ht="16.8" thickBot="1" x14ac:dyDescent="0.35">
      <c r="B45" s="30" t="s">
        <v>52</v>
      </c>
      <c r="D45" s="31">
        <f>SUM(D5:D44)</f>
        <v>493390</v>
      </c>
      <c r="E45" s="31">
        <f>SUM(E5:E44)</f>
        <v>506880</v>
      </c>
      <c r="F45" s="14"/>
      <c r="H45" s="32">
        <f>SUM(D45:E45)</f>
        <v>1000270</v>
      </c>
    </row>
    <row r="46" spans="2:12" x14ac:dyDescent="0.3">
      <c r="F46" s="33"/>
    </row>
    <row r="47" spans="2:12" x14ac:dyDescent="0.3">
      <c r="B47" s="34" t="s">
        <v>53</v>
      </c>
      <c r="I47" s="35"/>
    </row>
    <row r="48" spans="2:12" ht="16.8" thickBot="1" x14ac:dyDescent="0.35">
      <c r="B48" s="36" t="s">
        <v>54</v>
      </c>
      <c r="D48" s="37">
        <f>-268250</f>
        <v>-268250</v>
      </c>
      <c r="E48" s="37">
        <f>-268250</f>
        <v>-268250</v>
      </c>
      <c r="G48" s="2" t="s">
        <v>55</v>
      </c>
      <c r="H48" s="32">
        <f>SUM(D48:E48)</f>
        <v>-536500</v>
      </c>
      <c r="I48" s="35"/>
    </row>
    <row r="49" spans="1:10" ht="16.8" thickTop="1" x14ac:dyDescent="0.3">
      <c r="B49" s="38"/>
      <c r="D49" s="37"/>
      <c r="E49" s="37"/>
      <c r="F49" s="14"/>
      <c r="H49" s="37"/>
      <c r="I49" s="35"/>
    </row>
    <row r="50" spans="1:10" ht="16.8" thickBot="1" x14ac:dyDescent="0.35">
      <c r="B50" s="38"/>
      <c r="D50" s="32">
        <f>SUM(D45:D49)</f>
        <v>225140</v>
      </c>
      <c r="E50" s="32">
        <f>SUM(E45:E49)</f>
        <v>238630</v>
      </c>
      <c r="H50" s="32">
        <f>SUM(D50:E50)</f>
        <v>463770</v>
      </c>
      <c r="I50" s="35"/>
    </row>
    <row r="51" spans="1:10" ht="16.8" thickTop="1" x14ac:dyDescent="0.3">
      <c r="B51" s="38"/>
      <c r="D51" s="37"/>
      <c r="E51" s="37"/>
      <c r="H51" s="37"/>
      <c r="I51" s="35"/>
    </row>
    <row r="52" spans="1:10" x14ac:dyDescent="0.3">
      <c r="B52" s="39" t="s">
        <v>56</v>
      </c>
      <c r="D52" s="37"/>
      <c r="E52" s="37"/>
      <c r="F52" s="14"/>
      <c r="H52" s="37"/>
      <c r="I52" s="35"/>
      <c r="J52" s="40"/>
    </row>
    <row r="53" spans="1:10" x14ac:dyDescent="0.3">
      <c r="B53" s="41" t="s">
        <v>57</v>
      </c>
      <c r="D53" s="37">
        <f>-19520</f>
        <v>-19520</v>
      </c>
      <c r="E53" s="37">
        <v>0</v>
      </c>
      <c r="F53" s="42"/>
      <c r="H53" s="37"/>
      <c r="I53" s="35"/>
      <c r="J53" s="43"/>
    </row>
    <row r="54" spans="1:10" x14ac:dyDescent="0.3">
      <c r="B54" s="41" t="s">
        <v>58</v>
      </c>
      <c r="D54" s="37">
        <v>-20000</v>
      </c>
      <c r="E54" s="37">
        <v>0</v>
      </c>
      <c r="F54" s="42"/>
      <c r="H54" s="37"/>
      <c r="I54" s="35"/>
      <c r="J54" s="43"/>
    </row>
    <row r="55" spans="1:10" x14ac:dyDescent="0.3">
      <c r="B55" s="41" t="s">
        <v>59</v>
      </c>
      <c r="D55" s="37">
        <f>-19520</f>
        <v>-19520</v>
      </c>
      <c r="E55" s="37">
        <v>0</v>
      </c>
      <c r="F55" s="42"/>
      <c r="H55" s="37"/>
      <c r="I55" s="35"/>
      <c r="J55" s="43"/>
    </row>
    <row r="56" spans="1:10" x14ac:dyDescent="0.3">
      <c r="B56" s="41" t="s">
        <v>60</v>
      </c>
      <c r="D56" s="37">
        <v>-19520</v>
      </c>
      <c r="E56" s="37">
        <v>0</v>
      </c>
      <c r="F56" s="42"/>
      <c r="H56" s="37"/>
      <c r="I56" s="35"/>
      <c r="J56" s="43"/>
    </row>
    <row r="57" spans="1:10" x14ac:dyDescent="0.3">
      <c r="B57" s="11"/>
      <c r="D57" s="37"/>
      <c r="E57" s="37"/>
    </row>
    <row r="58" spans="1:10" ht="16.8" thickBot="1" x14ac:dyDescent="0.35">
      <c r="B58" s="34" t="s">
        <v>61</v>
      </c>
      <c r="D58" s="32">
        <f>SUM(D50:D57)</f>
        <v>146580</v>
      </c>
      <c r="E58" s="32">
        <f>SUM(E50:E57)</f>
        <v>238630</v>
      </c>
      <c r="H58" s="32">
        <f>SUM(D58:E58)</f>
        <v>385210</v>
      </c>
      <c r="I58" s="35"/>
    </row>
    <row r="59" spans="1:10" ht="16.8" thickTop="1" x14ac:dyDescent="0.3">
      <c r="B59" s="34"/>
      <c r="D59" s="37"/>
      <c r="E59" s="37"/>
    </row>
    <row r="60" spans="1:10" x14ac:dyDescent="0.3">
      <c r="B60" s="34" t="s">
        <v>62</v>
      </c>
      <c r="D60" s="44">
        <f>-SUM(D48:D52)/D45</f>
        <v>8.7375098806218202E-2</v>
      </c>
      <c r="E60" s="45"/>
      <c r="F60" s="46"/>
    </row>
    <row r="61" spans="1:10" ht="7.8" customHeight="1" x14ac:dyDescent="0.3">
      <c r="A61" s="47"/>
      <c r="B61" s="34"/>
      <c r="D61" s="48"/>
      <c r="E61" s="48"/>
    </row>
    <row r="62" spans="1:10" x14ac:dyDescent="0.3">
      <c r="A62" s="49" t="s">
        <v>63</v>
      </c>
      <c r="B62" s="50" t="s">
        <v>64</v>
      </c>
    </row>
    <row r="63" spans="1:10" x14ac:dyDescent="0.3">
      <c r="A63" s="49"/>
      <c r="B63" s="51"/>
    </row>
    <row r="64" spans="1:10" x14ac:dyDescent="0.3">
      <c r="A64" s="49" t="s">
        <v>65</v>
      </c>
      <c r="B64" s="52" t="s">
        <v>66</v>
      </c>
    </row>
    <row r="65" spans="1:2" x14ac:dyDescent="0.3">
      <c r="A65" s="53"/>
      <c r="B65" s="54"/>
    </row>
    <row r="66" spans="1:2" x14ac:dyDescent="0.3">
      <c r="A66" s="53"/>
      <c r="B66" s="55"/>
    </row>
    <row r="67" spans="1:2" x14ac:dyDescent="0.3">
      <c r="A67" s="53"/>
      <c r="B67" s="55"/>
    </row>
  </sheetData>
  <mergeCells count="3">
    <mergeCell ref="D7:D15"/>
    <mergeCell ref="E7:E15"/>
    <mergeCell ref="D61:E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 GH Budget 2324 2425 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Broad, John (Corporate)</dc:creator>
  <cp:lastModifiedBy>Broad, John (Corporate)</cp:lastModifiedBy>
  <dcterms:created xsi:type="dcterms:W3CDTF">2023-03-14T14:50:54Z</dcterms:created>
  <dcterms:modified xsi:type="dcterms:W3CDTF">2023-03-14T14:52:19Z</dcterms:modified>
</cp:coreProperties>
</file>