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.devaney\Documents\Personal\Staffordshire\Staffs board\"/>
    </mc:Choice>
  </mc:AlternateContent>
  <xr:revisionPtr revIDLastSave="0" documentId="8_{30636814-9F24-452B-B32C-5B46E66B12CE}" xr6:coauthVersionLast="47" xr6:coauthVersionMax="47" xr10:uidLastSave="{00000000-0000-0000-0000-000000000000}"/>
  <bookViews>
    <workbookView xWindow="-120" yWindow="-120" windowWidth="29040" windowHeight="15840" tabRatio="846" firstSheet="2" activeTab="2" xr2:uid="{5E5A99AB-479B-48FC-AC41-C9B10CDC1E6F}"/>
  </bookViews>
  <sheets>
    <sheet name="Budget Monitoring" sheetId="6" state="hidden" r:id="rId1"/>
    <sheet name="BASIC+ Variation Summary " sheetId="7" state="hidden" r:id="rId2"/>
    <sheet name="App 1 - 23-24 LEP CORE Budget" sheetId="1" r:id="rId3"/>
    <sheet name="22-23 LEP Project Reserve EST" sheetId="10" r:id="rId4"/>
    <sheet name="22-23 LEP Core Reserve EST" sheetId="11" r:id="rId5"/>
    <sheet name="Revised LEP Core Budhet 21-22" sheetId="5" state="hidden" r:id="rId6"/>
    <sheet name="DP5697 Transactions" sheetId="8" state="hidden" r:id="rId7"/>
    <sheet name="App B LEP Project Reserve 2324" sheetId="4" state="hidden" r:id="rId8"/>
    <sheet name="App B LEP Core Reserve 2324" sheetId="3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H15" i="11" l="1"/>
  <c r="F13" i="11"/>
  <c r="H13" i="11" s="1"/>
  <c r="H9" i="11"/>
  <c r="G17" i="11"/>
  <c r="F17" i="11" l="1"/>
  <c r="H6" i="11"/>
  <c r="H17" i="11" s="1"/>
  <c r="D7" i="1" l="1"/>
  <c r="G20" i="1"/>
  <c r="I20" i="1"/>
  <c r="D24" i="1"/>
  <c r="D23" i="1"/>
  <c r="D11" i="1"/>
  <c r="D9" i="1"/>
  <c r="D10" i="1"/>
  <c r="D8" i="1"/>
  <c r="D34" i="1"/>
  <c r="D16" i="1"/>
  <c r="D30" i="1" l="1"/>
  <c r="D12" i="1" l="1"/>
  <c r="I45" i="1"/>
  <c r="I44" i="1"/>
  <c r="I43" i="1"/>
  <c r="I9" i="1"/>
  <c r="G45" i="1"/>
  <c r="G44" i="1"/>
  <c r="G33" i="1"/>
  <c r="G32" i="1"/>
  <c r="G29" i="1"/>
  <c r="G28" i="1"/>
  <c r="G27" i="1"/>
  <c r="G26" i="1"/>
  <c r="G25" i="1"/>
  <c r="G24" i="1"/>
  <c r="G23" i="1"/>
  <c r="G22" i="1"/>
  <c r="G21" i="1"/>
  <c r="G19" i="1"/>
  <c r="G18" i="1"/>
  <c r="G15" i="1"/>
  <c r="G8" i="1"/>
  <c r="G9" i="1"/>
  <c r="G10" i="1"/>
  <c r="G11" i="1"/>
  <c r="G7" i="1"/>
  <c r="G131" i="8" l="1"/>
  <c r="F12" i="4" l="1"/>
  <c r="F13" i="3" l="1"/>
  <c r="I7" i="1" l="1"/>
  <c r="I8" i="1"/>
  <c r="F12" i="1"/>
  <c r="I10" i="1"/>
  <c r="I11" i="1"/>
  <c r="I15" i="1"/>
  <c r="G16" i="1"/>
  <c r="F16" i="1"/>
  <c r="H16" i="1"/>
  <c r="I18" i="1"/>
  <c r="I19" i="1"/>
  <c r="I22" i="1"/>
  <c r="I23" i="1"/>
  <c r="I24" i="1"/>
  <c r="I25" i="1"/>
  <c r="I26" i="1"/>
  <c r="I27" i="1"/>
  <c r="I28" i="1"/>
  <c r="I29" i="1"/>
  <c r="F30" i="1"/>
  <c r="I32" i="1"/>
  <c r="I33" i="1"/>
  <c r="F34" i="1"/>
  <c r="I36" i="1"/>
  <c r="E36" i="1"/>
  <c r="G36" i="1" s="1"/>
  <c r="G43" i="1"/>
  <c r="E49" i="1"/>
  <c r="I21" i="1" l="1"/>
  <c r="E16" i="1"/>
  <c r="E34" i="1"/>
  <c r="E46" i="1"/>
  <c r="E30" i="1"/>
  <c r="I16" i="1"/>
  <c r="G30" i="1"/>
  <c r="F9" i="3"/>
  <c r="H9" i="3" s="1"/>
  <c r="H34" i="1"/>
  <c r="F38" i="1"/>
  <c r="F40" i="1"/>
  <c r="G34" i="1"/>
  <c r="D40" i="1" l="1"/>
  <c r="D38" i="1"/>
  <c r="F11" i="4"/>
  <c r="I30" i="1"/>
  <c r="H30" i="1"/>
  <c r="I34" i="1"/>
  <c r="H46" i="1"/>
  <c r="D46" i="1" l="1"/>
  <c r="D47" i="1" s="1"/>
  <c r="I46" i="1" l="1"/>
  <c r="G46" i="1" l="1"/>
  <c r="F46" i="1"/>
  <c r="F47" i="1" s="1"/>
  <c r="G138" i="8" l="1"/>
  <c r="G134" i="8"/>
  <c r="G149" i="8" l="1"/>
  <c r="G137" i="8"/>
  <c r="G141" i="8" s="1"/>
  <c r="G135" i="8"/>
  <c r="H12" i="1" l="1"/>
  <c r="H38" i="1" s="1"/>
  <c r="E12" i="1"/>
  <c r="E40" i="1" s="1"/>
  <c r="E47" i="1" s="1"/>
  <c r="E38" i="1" l="1"/>
  <c r="G12" i="1"/>
  <c r="G38" i="1" s="1"/>
  <c r="E50" i="1"/>
  <c r="H40" i="1"/>
  <c r="H47" i="1" s="1"/>
  <c r="I12" i="1"/>
  <c r="I38" i="1" s="1"/>
  <c r="G5" i="7"/>
  <c r="I40" i="1" l="1"/>
  <c r="I47" i="1" s="1"/>
  <c r="G40" i="1"/>
  <c r="G47" i="1" s="1"/>
  <c r="H21" i="7"/>
  <c r="H25" i="7"/>
  <c r="B5" i="7"/>
  <c r="G8" i="7"/>
  <c r="G7" i="7"/>
  <c r="B8" i="7"/>
  <c r="B7" i="7"/>
  <c r="G6" i="7"/>
  <c r="B6" i="7"/>
  <c r="H9" i="7" l="1"/>
  <c r="G6" i="3" l="1"/>
  <c r="F6" i="3"/>
  <c r="G4" i="4" l="1"/>
  <c r="I31" i="6" l="1"/>
  <c r="H31" i="6"/>
  <c r="G31" i="6"/>
  <c r="F31" i="6"/>
  <c r="E31" i="6"/>
  <c r="D31" i="6"/>
  <c r="I29" i="6"/>
  <c r="H29" i="6"/>
  <c r="G29" i="6"/>
  <c r="F29" i="6"/>
  <c r="E29" i="6"/>
  <c r="D29" i="6"/>
  <c r="I27" i="6"/>
  <c r="H27" i="6"/>
  <c r="G27" i="6"/>
  <c r="F27" i="6"/>
  <c r="E27" i="6"/>
  <c r="D27" i="6"/>
  <c r="I18" i="6"/>
  <c r="I32" i="6" s="1"/>
  <c r="H18" i="6"/>
  <c r="G18" i="6"/>
  <c r="F18" i="6"/>
  <c r="F32" i="6" s="1"/>
  <c r="E18" i="6"/>
  <c r="E32" i="6" s="1"/>
  <c r="D18" i="6"/>
  <c r="I16" i="6"/>
  <c r="H16" i="6"/>
  <c r="H32" i="6" s="1"/>
  <c r="G16" i="6"/>
  <c r="G32" i="6" s="1"/>
  <c r="F16" i="6"/>
  <c r="E16" i="6"/>
  <c r="D16" i="6"/>
  <c r="D32" i="6" s="1"/>
  <c r="G19" i="3" l="1"/>
  <c r="H17" i="3"/>
  <c r="H15" i="3"/>
  <c r="H6" i="3"/>
  <c r="G16" i="7" l="1"/>
  <c r="G14" i="7" l="1"/>
  <c r="G13" i="7" l="1"/>
  <c r="G15" i="7"/>
  <c r="G17" i="7" l="1"/>
  <c r="H18" i="7" s="1"/>
  <c r="H27" i="7" s="1"/>
  <c r="N57" i="5" l="1"/>
  <c r="M47" i="5"/>
  <c r="L47" i="5"/>
  <c r="N46" i="5"/>
  <c r="M46" i="5"/>
  <c r="N45" i="5"/>
  <c r="M45" i="5"/>
  <c r="N44" i="5"/>
  <c r="M44" i="5"/>
  <c r="N43" i="5"/>
  <c r="M43" i="5"/>
  <c r="N42" i="5"/>
  <c r="N47" i="5" s="1"/>
  <c r="M42" i="5"/>
  <c r="M39" i="5"/>
  <c r="N39" i="5" s="1"/>
  <c r="N38" i="5"/>
  <c r="M38" i="5"/>
  <c r="M37" i="5"/>
  <c r="N37" i="5" s="1"/>
  <c r="N36" i="5"/>
  <c r="M36" i="5"/>
  <c r="M35" i="5"/>
  <c r="N35" i="5" s="1"/>
  <c r="N34" i="5"/>
  <c r="M34" i="5"/>
  <c r="M33" i="5"/>
  <c r="N33" i="5" s="1"/>
  <c r="N32" i="5"/>
  <c r="N31" i="5"/>
  <c r="M31" i="5"/>
  <c r="N30" i="5"/>
  <c r="M30" i="5"/>
  <c r="N29" i="5"/>
  <c r="M28" i="5"/>
  <c r="N28" i="5" s="1"/>
  <c r="N27" i="5"/>
  <c r="M27" i="5"/>
  <c r="M26" i="5"/>
  <c r="L26" i="5"/>
  <c r="L40" i="5" s="1"/>
  <c r="N25" i="5"/>
  <c r="M25" i="5"/>
  <c r="N24" i="5"/>
  <c r="M24" i="5"/>
  <c r="M40" i="5" s="1"/>
  <c r="L22" i="5"/>
  <c r="N21" i="5"/>
  <c r="M21" i="5"/>
  <c r="M20" i="5"/>
  <c r="N20" i="5" s="1"/>
  <c r="N19" i="5"/>
  <c r="M19" i="5"/>
  <c r="M18" i="5"/>
  <c r="M22" i="5" s="1"/>
  <c r="L15" i="5"/>
  <c r="L49" i="5" s="1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H8" i="5"/>
  <c r="M7" i="5"/>
  <c r="M15" i="5" s="1"/>
  <c r="M49" i="5" s="1"/>
  <c r="G13" i="4" l="1"/>
  <c r="G15" i="4" s="1"/>
  <c r="N7" i="5"/>
  <c r="N15" i="5" s="1"/>
  <c r="N18" i="5"/>
  <c r="N22" i="5" s="1"/>
  <c r="N26" i="5"/>
  <c r="N40" i="5" s="1"/>
  <c r="N49" i="5" l="1"/>
  <c r="N61" i="5" l="1"/>
  <c r="N59" i="5"/>
  <c r="H29" i="7" l="1"/>
  <c r="H13" i="3" l="1"/>
  <c r="H19" i="3" l="1"/>
  <c r="F19" i="3" l="1"/>
  <c r="G15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tc={ABE8CDED-F826-4852-914D-1F099CED8901}</author>
    <author>McCann, Chris (E,I&amp;S)</author>
    <author>tc={F817D181-AE3A-41CC-920A-E12555337F7E}</author>
  </authors>
  <commentList>
    <comment ref="D8" authorId="0" shapeId="0" xr:uid="{ABE8CDED-F826-4852-914D-1F099CED8901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full year budget of £63,190 for a G10 at SCP 37 multiplied by 1.2 for the vatable total</t>
      </text>
    </comment>
    <comment ref="D9" authorId="1" shapeId="0" xr:uid="{ECE31067-0992-4C12-BD5C-DB0DA4F336FF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Salary including VAT plus 5% increase</t>
        </r>
      </text>
    </comment>
    <comment ref="D10" authorId="2" shapeId="0" xr:uid="{F817D181-AE3A-41CC-920A-E12555337F7E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full year budget of £55,459 for a G9 at SCP 32 multiplied by 1.2 for the vatable total</t>
      </text>
    </comment>
    <comment ref="D11" authorId="1" shapeId="0" xr:uid="{F1D2A7B2-A6EB-41C0-BF95-25DBFDE1767C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Based on 35hrs/week plus 4% increase inc. VAT</t>
        </r>
      </text>
    </comment>
    <comment ref="D23" authorId="1" shapeId="0" xr:uid="{37908F62-2FE0-43EB-9294-93D54A87442C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£11,110 plus 10% increase</t>
        </r>
      </text>
    </comment>
    <comment ref="D24" authorId="1" shapeId="0" xr:uid="{75759C5B-1669-49BF-8E34-AE3A5601564D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D26" authorId="1" shapeId="0" xr:uid="{F976E685-CAD0-47B7-A55D-DB805290E05D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Decrease from £11,750 to £10k</t>
        </r>
      </text>
    </comment>
    <comment ref="D28" authorId="1" shapeId="0" xr:uid="{4AD8B1CB-E800-4712-A59B-8533A5B7CAFA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Increased from £1200 to £1500</t>
        </r>
      </text>
    </comment>
    <comment ref="D29" authorId="1" shapeId="0" xr:uid="{5FEBB6A7-8F9B-4846-A66A-E8A420D8E952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Increaed by 10%</t>
        </r>
      </text>
    </comment>
    <comment ref="D33" authorId="1" shapeId="0" xr:uid="{39BDF365-55E7-4740-A4A0-6B395C7C54D0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Checked KE Midland Engine will review LEP contributions once future of LEPs is known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Whittaker, Carl (F&amp;R)</author>
    <author>Broad, John (Corporate)</author>
    <author>Broad, John (F&amp;R)</author>
    <author>McCann, Chris (E,I&amp;S)</author>
  </authors>
  <commentList>
    <comment ref="D4" authorId="0" shapeId="0" xr:uid="{3E9E3980-045E-4C32-B6EC-DF56EEA5541F}">
      <text>
        <r>
          <rPr>
            <b/>
            <sz val="9"/>
            <color indexed="81"/>
            <rFont val="Tahoma"/>
            <family val="2"/>
          </rPr>
          <t>Whittaker, Carl (F&amp;R):</t>
        </r>
        <r>
          <rPr>
            <sz val="9"/>
            <color indexed="81"/>
            <rFont val="Tahoma"/>
            <family val="2"/>
          </rPr>
          <t xml:space="preserve">
New Structure from 01/04/2019
</t>
        </r>
      </text>
    </comment>
    <comment ref="F5" authorId="0" shapeId="0" xr:uid="{F069D2E4-5E23-4F62-80EE-3B6418ECD720}">
      <text>
        <r>
          <rPr>
            <b/>
            <sz val="9"/>
            <color indexed="81"/>
            <rFont val="Tahoma"/>
            <family val="2"/>
          </rPr>
          <t>Whittaker, Carl (F&amp;R):</t>
        </r>
        <r>
          <rPr>
            <sz val="9"/>
            <color indexed="81"/>
            <rFont val="Tahoma"/>
            <family val="2"/>
          </rPr>
          <t xml:space="preserve">
13.8% after earnings allowance</t>
        </r>
      </text>
    </comment>
    <comment ref="G5" authorId="0" shapeId="0" xr:uid="{2FA199ED-F3E8-49D1-AD95-F0386CFC2153}">
      <text>
        <r>
          <rPr>
            <b/>
            <sz val="9"/>
            <color indexed="81"/>
            <rFont val="Tahoma"/>
            <family val="2"/>
          </rPr>
          <t>Whittaker, Carl (F&amp;R):</t>
        </r>
        <r>
          <rPr>
            <sz val="9"/>
            <color indexed="81"/>
            <rFont val="Tahoma"/>
            <family val="2"/>
          </rPr>
          <t xml:space="preserve">
24.6%
</t>
        </r>
      </text>
    </comment>
    <comment ref="B9" authorId="1" shapeId="0" xr:uid="{0AC6A5D8-3969-44D4-9E2B-EDE8C6DE6522}">
      <text>
        <r>
          <rPr>
            <b/>
            <sz val="9"/>
            <color indexed="81"/>
            <rFont val="Tahoma"/>
            <family val="2"/>
          </rPr>
          <t>Broad, John (Corporate):</t>
        </r>
        <r>
          <rPr>
            <sz val="9"/>
            <color indexed="81"/>
            <rFont val="Tahoma"/>
            <family val="2"/>
          </rPr>
          <t xml:space="preserve">
Days worked supporting the LEP is currently under review.</t>
        </r>
      </text>
    </comment>
    <comment ref="H10" authorId="2" shapeId="0" xr:uid="{F3001123-A3D1-4414-BCCD-76640AA14A1F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Total Salary + 2% Inflation</t>
        </r>
      </text>
    </comment>
    <comment ref="B11" authorId="3" shapeId="0" xr:uid="{BD7B532E-E8DD-4E38-A4E9-D358265AFBDA}">
      <text>
        <r>
          <rPr>
            <b/>
            <sz val="9"/>
            <color indexed="81"/>
            <rFont val="Tahoma"/>
            <family val="2"/>
          </rPr>
          <t>McCann, Chris (E,I&amp;S):</t>
        </r>
        <r>
          <rPr>
            <sz val="9"/>
            <color indexed="81"/>
            <rFont val="Tahoma"/>
            <family val="2"/>
          </rPr>
          <t xml:space="preserve">
current salary equ to G7 move to G10 equvalent of S Hicks rate then based on 3 days</t>
        </r>
      </text>
    </comment>
    <comment ref="H11" authorId="2" shapeId="0" xr:uid="{305582A4-410A-4EFA-ADD1-7F4E71FC1069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Total Salary + 2% Inflation
(Based on equivalent to SH post G10)</t>
        </r>
      </text>
    </comment>
    <comment ref="H12" authorId="2" shapeId="0" xr:uid="{BC5796FF-429A-46CC-BDCB-4A11F04509A1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Total Salary + 2% Inflation</t>
        </r>
      </text>
    </comment>
    <comment ref="L32" authorId="1" shapeId="0" xr:uid="{2DC5F93E-75E3-4A94-8638-0E9A834CA9F2}">
      <text>
        <r>
          <rPr>
            <b/>
            <sz val="9"/>
            <color indexed="81"/>
            <rFont val="Tahoma"/>
            <family val="2"/>
          </rPr>
          <t>Broad, John (Corporate):</t>
        </r>
        <r>
          <rPr>
            <sz val="9"/>
            <color indexed="81"/>
            <rFont val="Tahoma"/>
            <family val="2"/>
          </rPr>
          <t xml:space="preserve">
Insurance premiums are to increase to £10,640 in 21-22 up from £7k in 20-21.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(Corporate)</author>
  </authors>
  <commentList>
    <comment ref="F12" authorId="0" shapeId="0" xr:uid="{1BD1BB2F-19DE-40BA-A7FF-2E872F25FBB2}">
      <text>
        <r>
          <rPr>
            <b/>
            <sz val="9"/>
            <color indexed="81"/>
            <rFont val="Tahoma"/>
            <family val="2"/>
          </rPr>
          <t>Broad, John (Corporate):</t>
        </r>
        <r>
          <rPr>
            <sz val="9"/>
            <color indexed="81"/>
            <rFont val="Tahoma"/>
            <family val="2"/>
          </rPr>
          <t xml:space="preserve">
Update for legal charges on LGF/GBF cost centres. £360.80 LGF &amp; £1,607.60 GBF Legal charges to July 22 + £5,000 Estimated Legal spend at Year End.</t>
        </r>
      </text>
    </comment>
  </commentList>
</comments>
</file>

<file path=xl/sharedStrings.xml><?xml version="1.0" encoding="utf-8"?>
<sst xmlns="http://schemas.openxmlformats.org/spreadsheetml/2006/main" count="2303" uniqueCount="676">
  <si>
    <t>CEO</t>
  </si>
  <si>
    <t>CEO Car Lease</t>
  </si>
  <si>
    <t>Project Manager - Delivery</t>
  </si>
  <si>
    <t>Business Engagement Officer</t>
  </si>
  <si>
    <t>Sector/Governance &amp; Project Officer (G8 to G10)</t>
  </si>
  <si>
    <t>Strategy Research Officer</t>
  </si>
  <si>
    <t>Communication internal support</t>
  </si>
  <si>
    <t>Executive Assistant to CEO</t>
  </si>
  <si>
    <t>SSLEP Establishment Sub-total</t>
  </si>
  <si>
    <t>Commission Support</t>
  </si>
  <si>
    <t>PR/Marketing Support Contract (Social)</t>
  </si>
  <si>
    <t>Strategic Insight Contract</t>
  </si>
  <si>
    <t>Team Telemarketing Contract</t>
  </si>
  <si>
    <t xml:space="preserve">Operational &amp; Premises Costs </t>
  </si>
  <si>
    <t xml:space="preserve">   'Seed Corn' Project Development Fund</t>
  </si>
  <si>
    <t>Business Engagement</t>
  </si>
  <si>
    <t>LEP Offices &amp; Shared Reception Rents</t>
  </si>
  <si>
    <t xml:space="preserve">   CRM System Management Fee</t>
  </si>
  <si>
    <t>LEP Chair's Honorarium</t>
  </si>
  <si>
    <t>Redundancy Provision</t>
  </si>
  <si>
    <t>LEP Chair &amp; Board Activities/Expenses</t>
  </si>
  <si>
    <t xml:space="preserve">Staff Training </t>
  </si>
  <si>
    <t>Insurance - Indemnity</t>
  </si>
  <si>
    <t>Audit Fees</t>
  </si>
  <si>
    <t>Marketing, Branding &amp; Communications</t>
  </si>
  <si>
    <t>AGM/Annual Report</t>
  </si>
  <si>
    <t>LEP Delivery Team Expenses</t>
  </si>
  <si>
    <t>LEP Office Expenses</t>
  </si>
  <si>
    <t xml:space="preserve">Legal </t>
  </si>
  <si>
    <t>ICT SLA agreement - NEW</t>
  </si>
  <si>
    <t>Current Agreed Annual Contributions</t>
  </si>
  <si>
    <t>LEP Network</t>
  </si>
  <si>
    <t>Midlands Engine</t>
  </si>
  <si>
    <t>Apprenticeship Graduation</t>
  </si>
  <si>
    <t>MIPIM</t>
  </si>
  <si>
    <t>Total Expenditure</t>
  </si>
  <si>
    <t>Funded by:</t>
  </si>
  <si>
    <t xml:space="preserve">   Core Fund Grant </t>
  </si>
  <si>
    <t xml:space="preserve">   Reserves Funding</t>
  </si>
  <si>
    <t xml:space="preserve">   Operational Director Funding </t>
  </si>
  <si>
    <t xml:space="preserve">   Chamber of Commerce Funding Contribution</t>
  </si>
  <si>
    <t>Total Income (Funding)</t>
  </si>
  <si>
    <t>Current Funding Surplus/Shortfall</t>
  </si>
  <si>
    <t>Note:</t>
  </si>
  <si>
    <t>Notes</t>
  </si>
  <si>
    <t>Annual LEP Network Fee.</t>
  </si>
  <si>
    <t>Annual ICT SLA Recharge.</t>
  </si>
  <si>
    <t xml:space="preserve">LEP's Annual Insurance Indemity </t>
  </si>
  <si>
    <t>LEP's External Audit Fee.</t>
  </si>
  <si>
    <t>Annual Midlands Engine Subscription.</t>
  </si>
  <si>
    <t>Annual CRM Systems Management Fee.</t>
  </si>
  <si>
    <t>£.</t>
  </si>
  <si>
    <t>Notes:</t>
  </si>
  <si>
    <t>INCOME</t>
  </si>
  <si>
    <t>EXPENDITURE</t>
  </si>
  <si>
    <t>Estimated Costs to be charged to Reserve</t>
  </si>
  <si>
    <t>General</t>
  </si>
  <si>
    <t>Redundancy</t>
  </si>
  <si>
    <t>Total</t>
  </si>
  <si>
    <t>Reserve</t>
  </si>
  <si>
    <t>Provision</t>
  </si>
  <si>
    <t>Reserves</t>
  </si>
  <si>
    <t>Estimated Interest on Core Fund Grant balances</t>
  </si>
  <si>
    <t xml:space="preserve">Est SSLEP Core Budget Closing Balance Available </t>
  </si>
  <si>
    <t>STRICTLY CONFIDENTIAL - 2021-22 SSLEP Establishment Budget Calculations</t>
  </si>
  <si>
    <t>BACKING PAPERS</t>
  </si>
  <si>
    <t>****REVISED BUDGET****</t>
  </si>
  <si>
    <t>LEP Core Fund Grant</t>
  </si>
  <si>
    <t>Role</t>
  </si>
  <si>
    <t>Post Holder</t>
  </si>
  <si>
    <t>SCC Grade</t>
  </si>
  <si>
    <t>SCP</t>
  </si>
  <si>
    <t>Full Time Costs (@ 2021/22 rates)</t>
  </si>
  <si>
    <t>FTE of post</t>
  </si>
  <si>
    <t>Budget</t>
  </si>
  <si>
    <t>VAT</t>
  </si>
  <si>
    <t>Total Cost</t>
  </si>
  <si>
    <t>(mid-point of grade)</t>
  </si>
  <si>
    <t>Basic Salary</t>
  </si>
  <si>
    <t>NI</t>
  </si>
  <si>
    <t>Supn</t>
  </si>
  <si>
    <t>Inclusive of VAT</t>
  </si>
  <si>
    <t>Anne Boyd</t>
  </si>
  <si>
    <t>G16</t>
  </si>
  <si>
    <t>New Post (72% funded by SCC budget contribution)</t>
  </si>
  <si>
    <t>3 year fixed term contract</t>
  </si>
  <si>
    <t>New  - car lease</t>
  </si>
  <si>
    <t>Funded from current Core Fund Grant</t>
  </si>
  <si>
    <t>Sharon Palphreyman</t>
  </si>
  <si>
    <t>G10</t>
  </si>
  <si>
    <t>Funded from LEP Admin Reserve</t>
  </si>
  <si>
    <t>Joanne Kemp</t>
  </si>
  <si>
    <t>COC Grade</t>
  </si>
  <si>
    <t>Lucy Sefton - 3 days/week</t>
  </si>
  <si>
    <t>Sam Hicks</t>
  </si>
  <si>
    <t>Strategy Research Officer (Agency Staff)</t>
  </si>
  <si>
    <t>Temporary Research Officer Agency Appointment</t>
  </si>
  <si>
    <t>Clare Abbots(2 days/week)</t>
  </si>
  <si>
    <t>To provide Comms; PR &amp; Marketing Support</t>
  </si>
  <si>
    <t xml:space="preserve">To provide detailed granular-level insight </t>
  </si>
  <si>
    <t>Newly Commissioned Contract</t>
  </si>
  <si>
    <t>Evaluation</t>
  </si>
  <si>
    <t>To provide additional support with bid-writing</t>
  </si>
  <si>
    <t>Funded from current Core Fund Grant (Reduced for telemarketing contract)</t>
  </si>
  <si>
    <r>
      <t xml:space="preserve">    </t>
    </r>
    <r>
      <rPr>
        <b/>
        <sz val="10"/>
        <rFont val="Arial"/>
        <family val="2"/>
      </rPr>
      <t>Cross Boundary Collaboration</t>
    </r>
  </si>
  <si>
    <t>Annual Core Fund Grant Funding</t>
  </si>
  <si>
    <t>LGD Reserve (SP) &amp; £60,163 Budget Top Up.</t>
  </si>
  <si>
    <t>SCC base budget funding contirbution (CEO )</t>
  </si>
  <si>
    <t xml:space="preserve">   2020-21 Revenue Grant Carry Forward Funding</t>
  </si>
  <si>
    <t>2020/21 Core Fund Carry Forward Funding</t>
  </si>
  <si>
    <t>40% contribution of Business Engagement Officer</t>
  </si>
  <si>
    <t>Core Fund Grant to be claimed</t>
  </si>
  <si>
    <t xml:space="preserve">All Grades are based on estimated 2021-22 Local Government Pay Scales (except Chamber of Commerce employees) and are set at the employee's current SCP. </t>
  </si>
  <si>
    <t>All Chamber of Commerce (CoC) paid staff costings include 2% Pay Award for 2021-22 (TBC)</t>
  </si>
  <si>
    <t>Hatch Regeneris Consultancy Contract costs to be charged directly to the balance of the GBF Capacity Grant C/fwd in 21-22. Therefore, it is included in the 21-22 LEP Core Budget, but NOT in the 21-22 Core Fund Grant Application.</t>
  </si>
  <si>
    <t>NO legal charges to date in 21-22. Budget set is as per 21-22 spend commitment.</t>
  </si>
  <si>
    <t>Mimimal spend in 21-22 - Set at 21-22 spend commitment of £1,800.</t>
  </si>
  <si>
    <t>NO spend to date in 21-22 - Set budget at 21-22 spend commitment of £1,000.</t>
  </si>
  <si>
    <t>Mimimal spend in 21-22 - Set budget at 21-22 spend commitment of £4,500.</t>
  </si>
  <si>
    <t>Communications Officer</t>
  </si>
  <si>
    <t xml:space="preserve">LEP Staffing Establishment </t>
  </si>
  <si>
    <t>Total 22-23 LEP Core+ Budget</t>
  </si>
  <si>
    <t xml:space="preserve">ZZ9999 93402 LEP Admin Reserve </t>
  </si>
  <si>
    <t>ZZ9999 93403 bal sht code</t>
  </si>
  <si>
    <t>Expenditure Commitments 22-23</t>
  </si>
  <si>
    <t/>
  </si>
  <si>
    <t>Cost Centre Line Items Report for DP5697</t>
  </si>
  <si>
    <t>Account Code:</t>
  </si>
  <si>
    <t>DP5697</t>
  </si>
  <si>
    <t>Description:</t>
  </si>
  <si>
    <t>LEP Core</t>
  </si>
  <si>
    <t>Year:</t>
  </si>
  <si>
    <t>2022</t>
  </si>
  <si>
    <t>Period From:</t>
  </si>
  <si>
    <t>00</t>
  </si>
  <si>
    <t>Period To:</t>
  </si>
  <si>
    <t>12</t>
  </si>
  <si>
    <t>Expense From:</t>
  </si>
  <si>
    <t>10000</t>
  </si>
  <si>
    <t>Expense To:</t>
  </si>
  <si>
    <t>69999</t>
  </si>
  <si>
    <t>Display Centrally Controlled ?:</t>
  </si>
  <si>
    <t>No</t>
  </si>
  <si>
    <t>GL Account Code</t>
  </si>
  <si>
    <t>GL Account Code Name</t>
  </si>
  <si>
    <t>Category</t>
  </si>
  <si>
    <t>Full Year
Budget</t>
  </si>
  <si>
    <t>Actuals</t>
  </si>
  <si>
    <t>GRN + 
Commitments</t>
  </si>
  <si>
    <t>Actuals To Date 
+ Commitments</t>
  </si>
  <si>
    <t>Forecast</t>
  </si>
  <si>
    <t>Variance</t>
  </si>
  <si>
    <t>DP569718610</t>
  </si>
  <si>
    <t>Training Expenses</t>
  </si>
  <si>
    <t>Employees</t>
  </si>
  <si>
    <t>DP569733015</t>
  </si>
  <si>
    <t>Public Transport Other</t>
  </si>
  <si>
    <t>Transport</t>
  </si>
  <si>
    <t>DP569744040</t>
  </si>
  <si>
    <t>Comm &amp; Marketing</t>
  </si>
  <si>
    <t>Supplies &amp; Services</t>
  </si>
  <si>
    <t>DP569744204</t>
  </si>
  <si>
    <t>External Audit Fees</t>
  </si>
  <si>
    <t>DP569744335</t>
  </si>
  <si>
    <t>Legal Services</t>
  </si>
  <si>
    <t>DP569744399</t>
  </si>
  <si>
    <t>Other Hired Services</t>
  </si>
  <si>
    <t>DP569744702</t>
  </si>
  <si>
    <t>Advertising</t>
  </si>
  <si>
    <t>DP569746501</t>
  </si>
  <si>
    <t>Other Expenses</t>
  </si>
  <si>
    <t>DP569747202</t>
  </si>
  <si>
    <t>Subscriptions General</t>
  </si>
  <si>
    <t>DP569748051</t>
  </si>
  <si>
    <t>Insurance Premiums Paid</t>
  </si>
  <si>
    <t>DP569754892</t>
  </si>
  <si>
    <t>Internal Recharges General</t>
  </si>
  <si>
    <t>Support Services</t>
  </si>
  <si>
    <t>DP569769162</t>
  </si>
  <si>
    <t>General Income</t>
  </si>
  <si>
    <t>Customer And Client Receip</t>
  </si>
  <si>
    <t>Grand Totals</t>
  </si>
  <si>
    <t>GL for Basic + Virement</t>
  </si>
  <si>
    <t>Staff Training</t>
  </si>
  <si>
    <t>Legal</t>
  </si>
  <si>
    <t>LEP Chair &amp; Board Activities/Expenses
LEP Delivery Team Expenses
LEP Office Expenses</t>
  </si>
  <si>
    <t>CRM System Management Fee
ICT SLA agreement - NEW
LEP Network</t>
  </si>
  <si>
    <t>Staffing</t>
  </si>
  <si>
    <t xml:space="preserve">Balance of Reserves funding required to fund 22-23 LEP Core Basic+ Budget. </t>
  </si>
  <si>
    <t xml:space="preserve">All LEP Core budget spend commitments are inclusive of VAT. </t>
  </si>
  <si>
    <t>Kirsten</t>
  </si>
  <si>
    <t xml:space="preserve">Aspa </t>
  </si>
  <si>
    <t xml:space="preserve">   Reserves Funding (LEP Core)</t>
  </si>
  <si>
    <t>Reinstate LEP Chair Honorarium payment ( 6 months budget set)</t>
  </si>
  <si>
    <t>Communication Internal Support (SCC HR)</t>
  </si>
  <si>
    <t>Budget set as per 21-22 spend commitment.</t>
  </si>
  <si>
    <t>Estimated AGM &amp; Annual Report spend commitment (based on 21-22 actuals + 2% Infl &amp; VAT)</t>
  </si>
  <si>
    <t>Project Delivery Manager post funded from LEP Project Admin Reserve</t>
  </si>
  <si>
    <t>Reduce budget for Social contract (£750+VAT per day)</t>
  </si>
  <si>
    <t>NEW post appointed at the MID POINT of Gd08 (SCP 31)+VAT - start date 12-05-22.</t>
  </si>
  <si>
    <t>Core Budget Spend Commitment Reinstated</t>
  </si>
  <si>
    <t>Total Core Budget BASIC+ Ask to be Approved</t>
  </si>
  <si>
    <t>Check</t>
  </si>
  <si>
    <t>BASIC+ Spend Commitments Requested</t>
  </si>
  <si>
    <t xml:space="preserve">Revised LEP Salaries Budget </t>
  </si>
  <si>
    <t>Sector/Governance &amp; Project Officer</t>
  </si>
  <si>
    <t>Vacancy Savings - Strategic Research Officer Officer</t>
  </si>
  <si>
    <t>NEW BASIC+ Spend Commitments</t>
  </si>
  <si>
    <t xml:space="preserve">Staff Recruitment Agency Fees </t>
  </si>
  <si>
    <t xml:space="preserve">22-23 LEP Core Budget BASIC+ Spend Commitments Variation Summary </t>
  </si>
  <si>
    <t>Corrected Budget - CEO Executive Assistant Post</t>
  </si>
  <si>
    <t>Project Manager - Delivery Post Additional Spend</t>
  </si>
  <si>
    <t xml:space="preserve">LEP Chair's Honorarium </t>
  </si>
  <si>
    <t>Corrected Budget - CEO</t>
  </si>
  <si>
    <t>Corrected Budget - Comms &amp; Campaigns Officer</t>
  </si>
  <si>
    <t>Note Est 22-23 pay award revised from 2% to 3% + adjustment for VAT</t>
  </si>
  <si>
    <t>1 month Project Manager shadowing costs + VAT adjustment</t>
  </si>
  <si>
    <t>Agreed 22-23 budget removal</t>
  </si>
  <si>
    <t>Salary &amp; car lease, plus 3% Inflation Uplift + VAT</t>
  </si>
  <si>
    <t>2 months former Project Manager - Delivery post &amp; 11 months new post replacement at MID POINT of G10 (SCP 36). start date 03-05-22.</t>
  </si>
  <si>
    <t>Assumes £13k COC contribution continues - Gross Expenditure figure.</t>
  </si>
  <si>
    <t>At £21.92 per hour x 30 hrs pw x 47 wks Includes Agency Fees if replacement needed.</t>
  </si>
  <si>
    <t>Half year budget reset</t>
  </si>
  <si>
    <t>Recruitment fees incurred for 2 x LEP Operations Team appointments</t>
  </si>
  <si>
    <t>Actuals to Date</t>
  </si>
  <si>
    <t>Screen Data Export</t>
  </si>
  <si>
    <t>Option</t>
  </si>
  <si>
    <t>NML400</t>
  </si>
  <si>
    <t>Username</t>
  </si>
  <si>
    <t>THWAITESJ</t>
  </si>
  <si>
    <t>Date</t>
  </si>
  <si>
    <t>23/06/2022</t>
  </si>
  <si>
    <t>Time</t>
  </si>
  <si>
    <t>13:00</t>
  </si>
  <si>
    <t>Transactions  for  Enquiry Group: Curr Budget (v2) v Actual/GL Account Code Range: DP5697/***** to DP5697/***** / Enquiry Year: 2022/ Period: 00 to 12</t>
  </si>
  <si>
    <t>Spend Category</t>
  </si>
  <si>
    <t>Journal Reference</t>
  </si>
  <si>
    <t>Source Code</t>
  </si>
  <si>
    <t>Period</t>
  </si>
  <si>
    <t>Journal Voucher Type</t>
  </si>
  <si>
    <t>Journal Type Description</t>
  </si>
  <si>
    <t>Amount (Posted)</t>
  </si>
  <si>
    <t>Amount (Pending)</t>
  </si>
  <si>
    <t>Narrative</t>
  </si>
  <si>
    <t>Journal Line</t>
  </si>
  <si>
    <t>Journal Date</t>
  </si>
  <si>
    <t>MF Update Date</t>
  </si>
  <si>
    <t>Reference 3</t>
  </si>
  <si>
    <t>PO Number</t>
  </si>
  <si>
    <t>Supplier/Customer Name</t>
  </si>
  <si>
    <t>0000042145</t>
  </si>
  <si>
    <t>202201</t>
  </si>
  <si>
    <t>PY13</t>
  </si>
  <si>
    <t>R/YE Extn Pd1 Reversg REVERSAL</t>
  </si>
  <si>
    <t>R/Social Communications PO 000132797</t>
  </si>
  <si>
    <t>000002</t>
  </si>
  <si>
    <t>19/04/2022</t>
  </si>
  <si>
    <t>R/Deans (Staffs) Ltd external audit</t>
  </si>
  <si>
    <t>000004</t>
  </si>
  <si>
    <t>0090662259</t>
  </si>
  <si>
    <t>P1</t>
  </si>
  <si>
    <t>AP01</t>
  </si>
  <si>
    <t>Purchase Ledger Invoice</t>
  </si>
  <si>
    <t>Stoke-on-Trent &amp; Staffordshire LEP</t>
  </si>
  <si>
    <t>000001</t>
  </si>
  <si>
    <t>11/04/2022</t>
  </si>
  <si>
    <t>6074618</t>
  </si>
  <si>
    <t>000130922</t>
  </si>
  <si>
    <t>The Growth Company Limited</t>
  </si>
  <si>
    <t>R/Growth Company PO 000130922</t>
  </si>
  <si>
    <t>000005</t>
  </si>
  <si>
    <t>R/Growth Company VAT only PO 000130922</t>
  </si>
  <si>
    <t>000006</t>
  </si>
  <si>
    <t>0090662258</t>
  </si>
  <si>
    <t>6074605</t>
  </si>
  <si>
    <t>R/Purchase card A Body Great Western Acc</t>
  </si>
  <si>
    <t>000007</t>
  </si>
  <si>
    <t>R/Internal charge to come for SLA ICT</t>
  </si>
  <si>
    <t>000008</t>
  </si>
  <si>
    <t>R/Aspire Recruitment PO 000126585</t>
  </si>
  <si>
    <t>000003</t>
  </si>
  <si>
    <t>0090660039</t>
  </si>
  <si>
    <t>IA2160</t>
  </si>
  <si>
    <t>31/03/2022</t>
  </si>
  <si>
    <t>26/04/2022</t>
  </si>
  <si>
    <t>INV-4971</t>
  </si>
  <si>
    <t>000132797</t>
  </si>
  <si>
    <t>Social Communications Group Ltd</t>
  </si>
  <si>
    <t>0090661709</t>
  </si>
  <si>
    <t>INV-5039</t>
  </si>
  <si>
    <t>0000001604</t>
  </si>
  <si>
    <t>AP03</t>
  </si>
  <si>
    <t>Purchase Ledger Debit Note</t>
  </si>
  <si>
    <t>Reversal of INV 0090660039 IA2160</t>
  </si>
  <si>
    <t xml:space="preserve"> </t>
  </si>
  <si>
    <t>0000042597</t>
  </si>
  <si>
    <t>PC02</t>
  </si>
  <si>
    <t>Payment Card net posting</t>
  </si>
  <si>
    <t>25-Mar 8736 MANOR AT MERIDEN LTD</t>
  </si>
  <si>
    <t>000931</t>
  </si>
  <si>
    <t>27/04/2022</t>
  </si>
  <si>
    <t>0090666557</t>
  </si>
  <si>
    <t>202202</t>
  </si>
  <si>
    <t>SSLEP insurance 2022.23</t>
  </si>
  <si>
    <t>13/04/2022</t>
  </si>
  <si>
    <t>04/05/2022</t>
  </si>
  <si>
    <t>7495383</t>
  </si>
  <si>
    <t>MARSH LTD</t>
  </si>
  <si>
    <t>0090665913</t>
  </si>
  <si>
    <t>Attention of Annalee Wood</t>
  </si>
  <si>
    <t>21/04/2022</t>
  </si>
  <si>
    <t>6074751</t>
  </si>
  <si>
    <t>000126585</t>
  </si>
  <si>
    <t>Skills &amp; Work Sols T/A Aspire Recruitmen</t>
  </si>
  <si>
    <t>0090666766</t>
  </si>
  <si>
    <t>05/05/2022</t>
  </si>
  <si>
    <t>6074813</t>
  </si>
  <si>
    <t>0000042953</t>
  </si>
  <si>
    <t>JV01</t>
  </si>
  <si>
    <t>Permanent Actual Adjustment</t>
  </si>
  <si>
    <t>Change Net to Gross unable to claim VAT</t>
  </si>
  <si>
    <t>12/05/2022</t>
  </si>
  <si>
    <t>0090670956</t>
  </si>
  <si>
    <t>09/05/2022</t>
  </si>
  <si>
    <t>13/05/2022</t>
  </si>
  <si>
    <t>6075329</t>
  </si>
  <si>
    <t>000136809</t>
  </si>
  <si>
    <t>0090664309</t>
  </si>
  <si>
    <t>104365</t>
  </si>
  <si>
    <t>000136891</t>
  </si>
  <si>
    <t>Staffs Chambers Cmmrc &amp; Indstry Ltd</t>
  </si>
  <si>
    <t>1000086420</t>
  </si>
  <si>
    <t>S1</t>
  </si>
  <si>
    <t>SL11</t>
  </si>
  <si>
    <t>Sales Ledger Invoices</t>
  </si>
  <si>
    <t>SSLEP</t>
  </si>
  <si>
    <t>DP569769110</t>
  </si>
  <si>
    <t>16/05/2022</t>
  </si>
  <si>
    <t>2013109</t>
  </si>
  <si>
    <t>0090673466</t>
  </si>
  <si>
    <t>17/05/2022</t>
  </si>
  <si>
    <t>30/05/2022</t>
  </si>
  <si>
    <t>6075475</t>
  </si>
  <si>
    <t>1400005775</t>
  </si>
  <si>
    <t>202203</t>
  </si>
  <si>
    <t>SL18</t>
  </si>
  <si>
    <t>Sales Ledger Credit Adjustment</t>
  </si>
  <si>
    <t>DP569744020</t>
  </si>
  <si>
    <t>01/06/2022</t>
  </si>
  <si>
    <t>0090679209</t>
  </si>
  <si>
    <t>Attention of Rachel Smith</t>
  </si>
  <si>
    <t>24/05/2022</t>
  </si>
  <si>
    <t>08/06/2022</t>
  </si>
  <si>
    <t>041704</t>
  </si>
  <si>
    <t>000138532</t>
  </si>
  <si>
    <t>Deans (Staffordshire) Ltd</t>
  </si>
  <si>
    <t>0090679295</t>
  </si>
  <si>
    <t>13/06/2022</t>
  </si>
  <si>
    <t>68733</t>
  </si>
  <si>
    <t>000139028</t>
  </si>
  <si>
    <t>Hosting Systems Ltd</t>
  </si>
  <si>
    <t>0090678968</t>
  </si>
  <si>
    <t>104792</t>
  </si>
  <si>
    <t>0090677399</t>
  </si>
  <si>
    <t>20/05/2022</t>
  </si>
  <si>
    <t>6075626</t>
  </si>
  <si>
    <t>000139029</t>
  </si>
  <si>
    <t>0090682023</t>
  </si>
  <si>
    <t>14/06/2022</t>
  </si>
  <si>
    <t>15/06/2022</t>
  </si>
  <si>
    <t>69403</t>
  </si>
  <si>
    <t>0090681801</t>
  </si>
  <si>
    <t>041789</t>
  </si>
  <si>
    <t>0000043696</t>
  </si>
  <si>
    <t>JV12</t>
  </si>
  <si>
    <t>Internal Income Journal</t>
  </si>
  <si>
    <t>07816084127 - Apr 2022 -Smartphone</t>
  </si>
  <si>
    <t>001993</t>
  </si>
  <si>
    <t>DP569745214</t>
  </si>
  <si>
    <t>0090682430</t>
  </si>
  <si>
    <t>10/06/2022</t>
  </si>
  <si>
    <t>6076164</t>
  </si>
  <si>
    <t>0.00</t>
  </si>
  <si>
    <t>Accrual</t>
  </si>
  <si>
    <t>Variance Forecast to Budget</t>
  </si>
  <si>
    <t>0000043769</t>
  </si>
  <si>
    <t>23-May 8736 TRAINLINE.COM</t>
  </si>
  <si>
    <t>001267</t>
  </si>
  <si>
    <t>27/06/2022</t>
  </si>
  <si>
    <t>18-May 8736 THETRAINLINE.COM</t>
  </si>
  <si>
    <t>002112</t>
  </si>
  <si>
    <t>22-23 Transfer to LEP Core Reserve</t>
  </si>
  <si>
    <t>22-23 LEP Core Budget balance transferred to LEP Core Reserve.</t>
  </si>
  <si>
    <t>22-23 LEP Core Fund Grant Award is confirmed at £375,000.</t>
  </si>
  <si>
    <t>Actuals to be Processed</t>
  </si>
  <si>
    <t xml:space="preserve">  </t>
  </si>
  <si>
    <t xml:space="preserve">Operational Costs </t>
  </si>
  <si>
    <t>Total Net Spend</t>
  </si>
  <si>
    <t xml:space="preserve">Notes </t>
  </si>
  <si>
    <t>The LEP Project Manager - Delivery is currently funded from LEP Project Admin Reserve.</t>
  </si>
  <si>
    <t>Total Spend to Date</t>
  </si>
  <si>
    <t>District Partner Additional Capacity Fund (UKSPF/LUF)</t>
  </si>
  <si>
    <t>GBF Grant Balance transferred to Reserves</t>
  </si>
  <si>
    <t>LEP Chair not expected to drawdown honorarium payment in 22-23</t>
  </si>
  <si>
    <t>Delays in setting up Groups therefore 50% of budget to be spent by YE.</t>
  </si>
  <si>
    <t>1 month shadow of post (BA &amp; SP)</t>
  </si>
  <si>
    <t xml:space="preserve">   Reserves Funding (LEP Projects)</t>
  </si>
  <si>
    <t>Remaining balance of GBF Grant c/fwd to Core Fund Reserve.</t>
  </si>
  <si>
    <t>In post 1 month earlier than initially budgetted</t>
  </si>
  <si>
    <t>0090690910</t>
  </si>
  <si>
    <t>2022/04</t>
  </si>
  <si>
    <t>05/07/2022</t>
  </si>
  <si>
    <t>6076559</t>
  </si>
  <si>
    <t>0090690914</t>
  </si>
  <si>
    <t>24/06/2022</t>
  </si>
  <si>
    <t>6076611</t>
  </si>
  <si>
    <t>000136890</t>
  </si>
  <si>
    <t>0090690856</t>
  </si>
  <si>
    <t>01/07/2022</t>
  </si>
  <si>
    <t>06/07/2022</t>
  </si>
  <si>
    <t>69599</t>
  </si>
  <si>
    <t>000140145</t>
  </si>
  <si>
    <t>0090698263</t>
  </si>
  <si>
    <t>Stoke on Trent &amp; Staffordshire LEP</t>
  </si>
  <si>
    <t>13/07/2022</t>
  </si>
  <si>
    <t>22/07/2022</t>
  </si>
  <si>
    <t>LEP472</t>
  </si>
  <si>
    <t>000141911</t>
  </si>
  <si>
    <t>The LEP Network Limited</t>
  </si>
  <si>
    <t>0090698253</t>
  </si>
  <si>
    <t>20/07/2022</t>
  </si>
  <si>
    <t>105327</t>
  </si>
  <si>
    <t>0090698254</t>
  </si>
  <si>
    <t>105326</t>
  </si>
  <si>
    <t>0000044389</t>
  </si>
  <si>
    <t>14-Jun 8736 TRAINLINE.COM</t>
  </si>
  <si>
    <t>003360</t>
  </si>
  <si>
    <t>27/07/2022</t>
  </si>
  <si>
    <t>23-Jun 8736 THETRAINLINE.COM</t>
  </si>
  <si>
    <t>001515</t>
  </si>
  <si>
    <t>0090701286</t>
  </si>
  <si>
    <t>2022/05</t>
  </si>
  <si>
    <t>29/07/2022</t>
  </si>
  <si>
    <t>02/08/2022</t>
  </si>
  <si>
    <t>6077717</t>
  </si>
  <si>
    <t>0090701281</t>
  </si>
  <si>
    <t>6077442</t>
  </si>
  <si>
    <t>0000044556</t>
  </si>
  <si>
    <t>Jul' 22 Invoice 481485 Print Ord.885401</t>
  </si>
  <si>
    <t>000055</t>
  </si>
  <si>
    <t>DP569743002</t>
  </si>
  <si>
    <t>09/08/2022</t>
  </si>
  <si>
    <t>000023</t>
  </si>
  <si>
    <t>0000044636</t>
  </si>
  <si>
    <t>SP 2022/23 April ¿ May 2022</t>
  </si>
  <si>
    <t>000010</t>
  </si>
  <si>
    <t>17/08/2022</t>
  </si>
  <si>
    <t>AE 2022/23 July 2022</t>
  </si>
  <si>
    <t>BD 2022/23 May ¿ June 2022</t>
  </si>
  <si>
    <t>BD 2022/23 July 2022</t>
  </si>
  <si>
    <t>AE 2022/23 May ¿ June 2022</t>
  </si>
  <si>
    <t>1000090896</t>
  </si>
  <si>
    <t>DP5697/69110</t>
  </si>
  <si>
    <t>18/08/2022</t>
  </si>
  <si>
    <t>1000090866</t>
  </si>
  <si>
    <t>1000090872</t>
  </si>
  <si>
    <t>1000090867</t>
  </si>
  <si>
    <t>1000090869</t>
  </si>
  <si>
    <t>1100004958</t>
  </si>
  <si>
    <t>SL12</t>
  </si>
  <si>
    <t>Sales Ledger Credit Note</t>
  </si>
  <si>
    <t>1000090894</t>
  </si>
  <si>
    <t>1000090895</t>
  </si>
  <si>
    <t>0000044715</t>
  </si>
  <si>
    <t>July Printing Charges</t>
  </si>
  <si>
    <t>DP5697/43002</t>
  </si>
  <si>
    <t>24/08/2022</t>
  </si>
  <si>
    <t>DP5697/44040</t>
  </si>
  <si>
    <t>0090705820</t>
  </si>
  <si>
    <t>DP5697/54892</t>
  </si>
  <si>
    <t>19/08/2022</t>
  </si>
  <si>
    <t>25/08/2022</t>
  </si>
  <si>
    <t>6078145</t>
  </si>
  <si>
    <t>0000044732</t>
  </si>
  <si>
    <t>Permanent Adjustment</t>
  </si>
  <si>
    <t>DP5697/63008</t>
  </si>
  <si>
    <t>0000044784</t>
  </si>
  <si>
    <t>27-Jul 8736 WWW.HEARTINTERNET.COM</t>
  </si>
  <si>
    <t>000389</t>
  </si>
  <si>
    <t>DP5697/44268</t>
  </si>
  <si>
    <t>30/08/2022</t>
  </si>
  <si>
    <t>31/08/2022</t>
  </si>
  <si>
    <t>12-Jul 8736 DESIGN 380</t>
  </si>
  <si>
    <t>002367</t>
  </si>
  <si>
    <t>0090707223</t>
  </si>
  <si>
    <t>01/09/2022</t>
  </si>
  <si>
    <t>105764</t>
  </si>
  <si>
    <t>1400005923</t>
  </si>
  <si>
    <t>2022/06</t>
  </si>
  <si>
    <t>90867</t>
  </si>
  <si>
    <t>06/09/2022</t>
  </si>
  <si>
    <t>1400005924</t>
  </si>
  <si>
    <t>90895</t>
  </si>
  <si>
    <t>1400005925</t>
  </si>
  <si>
    <t>90869</t>
  </si>
  <si>
    <t>1400005926</t>
  </si>
  <si>
    <t>90894</t>
  </si>
  <si>
    <t>1400005922</t>
  </si>
  <si>
    <t>1400005927</t>
  </si>
  <si>
    <t>90896</t>
  </si>
  <si>
    <t>1000091739</t>
  </si>
  <si>
    <t>07/09/2022</t>
  </si>
  <si>
    <t>0000044880</t>
  </si>
  <si>
    <t>SSLEP Comms C Abbotts April ¿ June 2022</t>
  </si>
  <si>
    <t>SSLEP Comms C Abbotts - August 22</t>
  </si>
  <si>
    <t>1400005940</t>
  </si>
  <si>
    <t>91739</t>
  </si>
  <si>
    <t>0090709334</t>
  </si>
  <si>
    <t>08/09/2022</t>
  </si>
  <si>
    <t>INV-5386</t>
  </si>
  <si>
    <t>000144318</t>
  </si>
  <si>
    <t>0090711865</t>
  </si>
  <si>
    <t>SSLEP Grant</t>
  </si>
  <si>
    <t>DP5697/44316</t>
  </si>
  <si>
    <t>12/09/2022</t>
  </si>
  <si>
    <t>14/09/2022</t>
  </si>
  <si>
    <t>SSLEP_NUL</t>
  </si>
  <si>
    <t>NEWCASTLE U LYME BOROUGH COUNCIL</t>
  </si>
  <si>
    <t>Ignore</t>
  </si>
  <si>
    <t>0090712201</t>
  </si>
  <si>
    <t>SSLEP-LICHF</t>
  </si>
  <si>
    <t>Lichfield District Council</t>
  </si>
  <si>
    <t>0090713623</t>
  </si>
  <si>
    <t>Stoke on Trent &amp; Staffordshire SSLEP</t>
  </si>
  <si>
    <t>20/09/2022</t>
  </si>
  <si>
    <t>0020747/60869353</t>
  </si>
  <si>
    <t>000145321</t>
  </si>
  <si>
    <t>Stoke on Trent City Council</t>
  </si>
  <si>
    <t>0000045716</t>
  </si>
  <si>
    <t>2022/07</t>
  </si>
  <si>
    <t>AE 2022/23 August ¿ September 2022</t>
  </si>
  <si>
    <t>10/10/2022</t>
  </si>
  <si>
    <t>1400006029</t>
  </si>
  <si>
    <t>dp569754892</t>
  </si>
  <si>
    <t>BD 2022/23 August ¿ September 2022</t>
  </si>
  <si>
    <t>1400006033</t>
  </si>
  <si>
    <t>dp569854892</t>
  </si>
  <si>
    <t>1000093437</t>
  </si>
  <si>
    <t>1000093438</t>
  </si>
  <si>
    <t>0090723358</t>
  </si>
  <si>
    <t>23/08/2022</t>
  </si>
  <si>
    <t>12/10/2022</t>
  </si>
  <si>
    <t>SSLEP-CDC</t>
  </si>
  <si>
    <t>Cannock Chase District Council</t>
  </si>
  <si>
    <t>0090723433</t>
  </si>
  <si>
    <t>03/10/2022</t>
  </si>
  <si>
    <t>13/10/2022</t>
  </si>
  <si>
    <t>6079166</t>
  </si>
  <si>
    <t>0090726956</t>
  </si>
  <si>
    <t>18/10/2022</t>
  </si>
  <si>
    <t>20/10/2022</t>
  </si>
  <si>
    <t>106394</t>
  </si>
  <si>
    <t>0090726959</t>
  </si>
  <si>
    <t>17/10/2022</t>
  </si>
  <si>
    <t>6079619</t>
  </si>
  <si>
    <t>0090726953</t>
  </si>
  <si>
    <t>106395</t>
  </si>
  <si>
    <t>Est total cost of AGM &amp; Annual Report publication</t>
  </si>
  <si>
    <t>Interim CEO temporary cover at £3.7k pm + VAT (£4.44k pm) from 1st Nov 22 to 31st March 23 = Total £22.2k.</t>
  </si>
  <si>
    <t>The LEP's Project Manager post is funded from the LEP Project Reserve.</t>
  </si>
  <si>
    <t xml:space="preserve">SEND CD Contract addendum (Asset Provision) &amp; the revised Blythe Properties s278 agreement, plus GBF contracts extensions in to Q1 22-23 legal charges. </t>
  </si>
  <si>
    <t>0000046123</t>
  </si>
  <si>
    <t>26-Sep 8736 PAGETIGER</t>
  </si>
  <si>
    <t>001163</t>
  </si>
  <si>
    <t>DP5697/44702</t>
  </si>
  <si>
    <t>27/10/2022</t>
  </si>
  <si>
    <t>12-Sep 8736 TRAINLINE.COM</t>
  </si>
  <si>
    <t>003647</t>
  </si>
  <si>
    <t>DP5697/46501</t>
  </si>
  <si>
    <t>14-Sep 8736 THETRAINLINE.COM</t>
  </si>
  <si>
    <t>003157</t>
  </si>
  <si>
    <t>08-Sep 8736 THETRAINLINE.COM</t>
  </si>
  <si>
    <t>004220</t>
  </si>
  <si>
    <t>02-Sep 8736 THETRAINLINE.COM</t>
  </si>
  <si>
    <t>005121</t>
  </si>
  <si>
    <t>005143</t>
  </si>
  <si>
    <t>0090729309</t>
  </si>
  <si>
    <t>AP02</t>
  </si>
  <si>
    <t>Purchase Ledger Credit Note</t>
  </si>
  <si>
    <t>26/10/2022</t>
  </si>
  <si>
    <t>28/10/2022</t>
  </si>
  <si>
    <t>106427</t>
  </si>
  <si>
    <t>0090729314</t>
  </si>
  <si>
    <t>31/10/2022</t>
  </si>
  <si>
    <t>106428</t>
  </si>
  <si>
    <t>0090730009</t>
  </si>
  <si>
    <t>2022/08</t>
  </si>
  <si>
    <t>21/10/2022</t>
  </si>
  <si>
    <t>01/11/2022</t>
  </si>
  <si>
    <t>6079903</t>
  </si>
  <si>
    <t>0000046336</t>
  </si>
  <si>
    <t>Page Tiger Subscription</t>
  </si>
  <si>
    <t>04/11/2022</t>
  </si>
  <si>
    <t>Mobile Phone Adjustment</t>
  </si>
  <si>
    <t>DP5697/45214</t>
  </si>
  <si>
    <t>0090732521</t>
  </si>
  <si>
    <t>08/11/2022</t>
  </si>
  <si>
    <t>INV-5547</t>
  </si>
  <si>
    <t>000149013</t>
  </si>
  <si>
    <t>0090733403</t>
  </si>
  <si>
    <t>07/11/2022</t>
  </si>
  <si>
    <t>1619</t>
  </si>
  <si>
    <t>000148362</t>
  </si>
  <si>
    <t>NORTH STAFFS MEDICAL INSTITUTE</t>
  </si>
  <si>
    <t>0090736297</t>
  </si>
  <si>
    <t>10/11/2022</t>
  </si>
  <si>
    <t>15/11/2022</t>
  </si>
  <si>
    <t>6080455</t>
  </si>
  <si>
    <t>000149384</t>
  </si>
  <si>
    <t>0090736395</t>
  </si>
  <si>
    <t>14/11/2022</t>
  </si>
  <si>
    <t>16/11/2022</t>
  </si>
  <si>
    <t>6080636</t>
  </si>
  <si>
    <t>0090737898</t>
  </si>
  <si>
    <t>17/11/2022</t>
  </si>
  <si>
    <t>6080670</t>
  </si>
  <si>
    <t>0090740575</t>
  </si>
  <si>
    <t>22/11/2022</t>
  </si>
  <si>
    <t>25/11/2022</t>
  </si>
  <si>
    <t>6080919</t>
  </si>
  <si>
    <t>0090740844</t>
  </si>
  <si>
    <t>21/11/2022</t>
  </si>
  <si>
    <t>28/11/2022</t>
  </si>
  <si>
    <t>73866</t>
  </si>
  <si>
    <t>000150630</t>
  </si>
  <si>
    <t>Estimated Interest on £2.806m GBF Grant balance carried forward to 22-23.</t>
  </si>
  <si>
    <t>15% contribution (£8,626) of the Head of Growth Hub (R Parker) to be recharged to the 11-12 LEP Core Fund budget then balance trabsferred to Reserve.</t>
  </si>
  <si>
    <t>23-24 LEP CORE BUDGET - DRAFT BUDGET PROPOSAL</t>
  </si>
  <si>
    <t>23-24 Draft Core Budget</t>
  </si>
  <si>
    <t>Estimated LEP Project Admin Reserve 2023-24</t>
  </si>
  <si>
    <t>LEP Admin Reserve Balance as at 31-03-23</t>
  </si>
  <si>
    <t xml:space="preserve">LEP Project Manager (BD) </t>
  </si>
  <si>
    <t>Estimated GBF Legal Charges to be Levied in 23-24</t>
  </si>
  <si>
    <t>Estimated LEP Admin Reserve Balance as at 31-03-24</t>
  </si>
  <si>
    <t>Estimated Core Fund Reserve 2023-24</t>
  </si>
  <si>
    <t>Unspent 23-24 Core &amp; Capacity Grant to Reserve</t>
  </si>
  <si>
    <t>23-24 Core Budget Funding Contribution from Reserves</t>
  </si>
  <si>
    <t>23-24 Redundancy Reserve Contribution from Core Budget</t>
  </si>
  <si>
    <t>23-24 LEP Core Budget Fund underspend is to be charged to Reserve at the year-end.</t>
  </si>
  <si>
    <t>Budget Funding Commitment to support the 23-24 LEP Core Budget - No longer required due to underspend on Budget.</t>
  </si>
  <si>
    <t>No Redundancy provision 'top up' required.</t>
  </si>
  <si>
    <t>Andy</t>
  </si>
  <si>
    <t>Bev</t>
  </si>
  <si>
    <t xml:space="preserve">Business Engagement Officer </t>
  </si>
  <si>
    <t>Joanne</t>
  </si>
  <si>
    <t>Assume as per 22-23</t>
  </si>
  <si>
    <t xml:space="preserve">All LEP staff, on SCC payroll, are based on 23-24 Local Government Pay Scales (except Chamber of Commerce seconded) and are set at the employee's current Grade SCP, plus </t>
  </si>
  <si>
    <t>4% pay award &amp; 1% pension uplift.</t>
  </si>
  <si>
    <t>Chamber of Commerce (CoC) seconded staff costings include 5% pay award for 2023-24.</t>
  </si>
  <si>
    <t>Board Member recruitment</t>
  </si>
  <si>
    <t>Estimated LEP Project Admin Reserve 2022-23</t>
  </si>
  <si>
    <t>LEP Admin Reserve Balance as at 31-03-22</t>
  </si>
  <si>
    <t>Estimated LEP Admin Reserve Balance as at 31-03-23</t>
  </si>
  <si>
    <t xml:space="preserve">LEP Project Manager Funding </t>
  </si>
  <si>
    <t>Est. GBF Legal Charges to be Levied in 22-23</t>
  </si>
  <si>
    <t>Estimated Core Fund Reserve 2022-23</t>
  </si>
  <si>
    <t>22-23 Core Budget Funding Contribution from Reserves</t>
  </si>
  <si>
    <t>Budget Funding Commitment to support the 22-23 LEP Core Budget - No longer required due to underspend on Budget.</t>
  </si>
  <si>
    <t>Estimated 22-23 LEP Core Budget underspend (as reported at Q3 22-23).</t>
  </si>
  <si>
    <t>15% contribution (£8,626) of the Head of Growth Hub post to be recharged to the 11-12 LEP Core Fund budget then balance transferred to Reserve.</t>
  </si>
  <si>
    <t>#</t>
  </si>
  <si>
    <r>
      <t xml:space="preserve">Unspent 22-23 Core &amp; Capacity Grant to Reserve </t>
    </r>
    <r>
      <rPr>
        <b/>
        <sz val="12"/>
        <color theme="1"/>
        <rFont val="Verdana"/>
        <family val="2"/>
      </rPr>
      <t>#</t>
    </r>
  </si>
  <si>
    <t>22-23 LEP Core Budget Fund final outturn underspend is to be charged to Reserve at the year-end.</t>
  </si>
  <si>
    <t xml:space="preserve">SEND CD Contract addendum (Asset Provision) &amp; the revised Blythe Properties s278 Agreement, plus GBF contracts extensions Legal Fees in to Q1 22-23 legal charges. </t>
  </si>
  <si>
    <t>Est. interest on £2.806m GBF Grant balance carried forward to 22-23 plus £5.050m GBF Grant allocation returned &amp; held in balances.</t>
  </si>
  <si>
    <t>Item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</si>
</sst>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68" x14ac:knownFonts="1">
    <font>
      <sz val="12"/>
      <color theme="1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1"/>
      <name val="Arial"/>
      <family val="2"/>
    </font>
    <font>
      <b/>
      <sz val="12"/>
      <color rgb="FF000001"/>
      <name val="Arial"/>
      <family val="2"/>
    </font>
    <font>
      <sz val="11"/>
      <color rgb="FF000001"/>
      <name val="Arial"/>
      <family val="2"/>
    </font>
    <font>
      <sz val="8"/>
      <color rgb="FFFFFFFE"/>
      <name val="Arial"/>
      <family val="2"/>
    </font>
    <font>
      <b/>
      <sz val="11"/>
      <color rgb="FF000001"/>
      <name val="Arial"/>
      <family val="2"/>
    </font>
    <font>
      <sz val="8"/>
      <name val="Verdana"/>
      <family val="2"/>
    </font>
    <font>
      <sz val="9"/>
      <color rgb="FFFF0000"/>
      <name val="Verdana"/>
      <family val="2"/>
    </font>
    <font>
      <b/>
      <sz val="12"/>
      <name val="Verdana"/>
      <family val="2"/>
    </font>
    <font>
      <b/>
      <u/>
      <sz val="12"/>
      <color theme="1"/>
      <name val="Verdana"/>
      <family val="2"/>
    </font>
    <font>
      <b/>
      <sz val="8"/>
      <color rgb="FFFF0000"/>
      <name val="Verdan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2"/>
      <name val="Verdana"/>
      <family val="2"/>
    </font>
    <font>
      <sz val="11"/>
      <color rgb="FFFF0000"/>
      <name val="Verdana"/>
      <family val="2"/>
    </font>
    <font>
      <sz val="12"/>
      <color rgb="FFFF0000"/>
      <name val="Verdana"/>
      <family val="2"/>
    </font>
    <font>
      <b/>
      <u/>
      <sz val="14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0"/>
      <name val="Verdana"/>
      <family val="2"/>
    </font>
    <font>
      <u/>
      <sz val="12"/>
      <color theme="1"/>
      <name val="Verdana"/>
      <family val="2"/>
    </font>
    <font>
      <b/>
      <u/>
      <sz val="14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u/>
      <sz val="11"/>
      <color theme="0"/>
      <name val="Verdana"/>
      <family val="2"/>
    </font>
    <font>
      <sz val="11"/>
      <color theme="0"/>
      <name val="Verdana"/>
      <family val="2"/>
    </font>
    <font>
      <b/>
      <sz val="9"/>
      <color theme="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</patternFill>
    </fill>
    <fill>
      <patternFill patternType="solid">
        <fgColor rgb="FFFFFFFE"/>
      </patternFill>
    </fill>
    <fill>
      <patternFill patternType="solid">
        <fgColor rgb="FFCCCCFF"/>
      </patternFill>
    </fill>
    <fill>
      <patternFill patternType="solid">
        <fgColor rgb="FFEBECF6"/>
      </patternFill>
    </fill>
    <fill>
      <patternFill patternType="solid">
        <fgColor rgb="FF3366CC"/>
      </patternFill>
    </fill>
    <fill>
      <patternFill patternType="solid">
        <fgColor rgb="FFFFFF8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4">
    <xf numFmtId="0" fontId="0" fillId="0" borderId="0" xfId="0"/>
    <xf numFmtId="0" fontId="5" fillId="0" borderId="0" xfId="0" applyFont="1"/>
    <xf numFmtId="0" fontId="12" fillId="0" borderId="0" xfId="0" applyFont="1"/>
    <xf numFmtId="164" fontId="0" fillId="0" borderId="0" xfId="2" applyNumberFormat="1" applyFont="1"/>
    <xf numFmtId="0" fontId="15" fillId="0" borderId="0" xfId="0" applyFont="1"/>
    <xf numFmtId="164" fontId="15" fillId="0" borderId="0" xfId="2" applyNumberFormat="1" applyFont="1" applyAlignment="1">
      <alignment horizontal="center"/>
    </xf>
    <xf numFmtId="43" fontId="15" fillId="0" borderId="0" xfId="2" applyFont="1" applyAlignment="1">
      <alignment horizontal="center"/>
    </xf>
    <xf numFmtId="164" fontId="15" fillId="0" borderId="0" xfId="2" applyNumberFormat="1" applyFont="1"/>
    <xf numFmtId="43" fontId="16" fillId="0" borderId="0" xfId="2" applyFont="1" applyFill="1"/>
    <xf numFmtId="164" fontId="1" fillId="0" borderId="0" xfId="2" applyNumberFormat="1" applyFont="1"/>
    <xf numFmtId="0" fontId="17" fillId="0" borderId="0" xfId="0" applyFont="1"/>
    <xf numFmtId="43" fontId="16" fillId="0" borderId="0" xfId="2" applyFont="1"/>
    <xf numFmtId="0" fontId="18" fillId="0" borderId="0" xfId="0" applyFont="1"/>
    <xf numFmtId="0" fontId="14" fillId="0" borderId="0" xfId="0" applyFont="1"/>
    <xf numFmtId="43" fontId="0" fillId="0" borderId="0" xfId="2" applyFont="1"/>
    <xf numFmtId="43" fontId="15" fillId="0" borderId="0" xfId="2" applyFont="1"/>
    <xf numFmtId="43" fontId="16" fillId="2" borderId="3" xfId="2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/>
    <xf numFmtId="43" fontId="15" fillId="0" borderId="0" xfId="2" applyFont="1" applyBorder="1"/>
    <xf numFmtId="6" fontId="0" fillId="0" borderId="0" xfId="0" applyNumberForma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3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left" indent="1"/>
    </xf>
    <xf numFmtId="4" fontId="22" fillId="0" borderId="0" xfId="0" applyNumberFormat="1" applyFont="1" applyAlignment="1">
      <alignment horizontal="center"/>
    </xf>
    <xf numFmtId="3" fontId="22" fillId="0" borderId="0" xfId="0" applyNumberFormat="1" applyFont="1"/>
    <xf numFmtId="0" fontId="28" fillId="5" borderId="0" xfId="0" applyFont="1" applyFill="1" applyAlignment="1">
      <alignment horizontal="left" vertical="center"/>
    </xf>
    <xf numFmtId="0" fontId="2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" fontId="28" fillId="5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" fontId="28" fillId="5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indent="1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Alignment="1">
      <alignment horizontal="center"/>
    </xf>
    <xf numFmtId="3" fontId="27" fillId="0" borderId="0" xfId="0" applyNumberFormat="1" applyFont="1"/>
    <xf numFmtId="3" fontId="27" fillId="0" borderId="0" xfId="0" applyNumberFormat="1" applyFont="1" applyAlignment="1">
      <alignment horizontal="center"/>
    </xf>
    <xf numFmtId="3" fontId="32" fillId="0" borderId="0" xfId="0" applyNumberFormat="1" applyFont="1"/>
    <xf numFmtId="4" fontId="27" fillId="0" borderId="0" xfId="0" applyNumberFormat="1" applyFont="1" applyAlignment="1">
      <alignment horizontal="center" vertical="center" wrapText="1"/>
    </xf>
    <xf numFmtId="0" fontId="27" fillId="0" borderId="0" xfId="0" applyFont="1"/>
    <xf numFmtId="0" fontId="29" fillId="0" borderId="0" xfId="0" applyFont="1"/>
    <xf numFmtId="0" fontId="32" fillId="0" borderId="0" xfId="0" applyFont="1" applyAlignment="1">
      <alignment horizontal="center"/>
    </xf>
    <xf numFmtId="3" fontId="29" fillId="0" borderId="0" xfId="0" applyNumberFormat="1" applyFont="1"/>
    <xf numFmtId="4" fontId="32" fillId="0" borderId="0" xfId="3" applyNumberFormat="1" applyFont="1" applyFill="1" applyAlignment="1">
      <alignment horizontal="center" vertical="center" wrapText="1"/>
    </xf>
    <xf numFmtId="0" fontId="33" fillId="0" borderId="0" xfId="0" applyFont="1"/>
    <xf numFmtId="3" fontId="32" fillId="6" borderId="0" xfId="0" applyNumberFormat="1" applyFont="1" applyFill="1"/>
    <xf numFmtId="3" fontId="29" fillId="6" borderId="0" xfId="0" applyNumberFormat="1" applyFont="1" applyFill="1"/>
    <xf numFmtId="0" fontId="32" fillId="0" borderId="0" xfId="0" applyFont="1" applyAlignment="1">
      <alignment horizontal="left" indent="1"/>
    </xf>
    <xf numFmtId="3" fontId="28" fillId="0" borderId="0" xfId="0" applyNumberFormat="1" applyFont="1"/>
    <xf numFmtId="4" fontId="27" fillId="0" borderId="0" xfId="3" applyNumberFormat="1" applyFont="1" applyFill="1" applyAlignment="1">
      <alignment horizontal="center" vertical="center" wrapText="1"/>
    </xf>
    <xf numFmtId="0" fontId="29" fillId="3" borderId="0" xfId="0" applyFont="1" applyFill="1"/>
    <xf numFmtId="3" fontId="34" fillId="0" borderId="0" xfId="0" applyNumberFormat="1" applyFont="1"/>
    <xf numFmtId="0" fontId="32" fillId="0" borderId="0" xfId="0" applyFont="1"/>
    <xf numFmtId="164" fontId="27" fillId="0" borderId="0" xfId="2" applyNumberFormat="1" applyFont="1"/>
    <xf numFmtId="0" fontId="33" fillId="0" borderId="0" xfId="0" applyFont="1" applyAlignment="1">
      <alignment horizontal="center"/>
    </xf>
    <xf numFmtId="3" fontId="32" fillId="7" borderId="0" xfId="0" applyNumberFormat="1" applyFont="1" applyFill="1"/>
    <xf numFmtId="3" fontId="29" fillId="7" borderId="0" xfId="0" applyNumberFormat="1" applyFont="1" applyFill="1"/>
    <xf numFmtId="3" fontId="33" fillId="0" borderId="0" xfId="0" applyNumberFormat="1" applyFont="1"/>
    <xf numFmtId="0" fontId="27" fillId="0" borderId="0" xfId="0" applyFont="1" applyAlignment="1">
      <alignment wrapText="1"/>
    </xf>
    <xf numFmtId="164" fontId="27" fillId="0" borderId="0" xfId="0" applyNumberFormat="1" applyFont="1"/>
    <xf numFmtId="0" fontId="30" fillId="0" borderId="0" xfId="0" applyFont="1" applyAlignment="1">
      <alignment horizontal="center"/>
    </xf>
    <xf numFmtId="3" fontId="30" fillId="0" borderId="0" xfId="0" applyNumberFormat="1" applyFont="1"/>
    <xf numFmtId="4" fontId="30" fillId="0" borderId="0" xfId="3" applyNumberFormat="1" applyFont="1" applyFill="1" applyAlignment="1">
      <alignment horizontal="center" vertical="center" wrapText="1"/>
    </xf>
    <xf numFmtId="3" fontId="30" fillId="0" borderId="1" xfId="0" applyNumberFormat="1" applyFont="1" applyBorder="1"/>
    <xf numFmtId="3" fontId="29" fillId="0" borderId="1" xfId="0" applyNumberFormat="1" applyFont="1" applyBorder="1"/>
    <xf numFmtId="0" fontId="30" fillId="0" borderId="0" xfId="0" applyFont="1" applyAlignment="1">
      <alignment horizontal="left" indent="1"/>
    </xf>
    <xf numFmtId="0" fontId="35" fillId="0" borderId="0" xfId="0" applyFont="1"/>
    <xf numFmtId="3" fontId="27" fillId="2" borderId="0" xfId="0" applyNumberFormat="1" applyFont="1" applyFill="1"/>
    <xf numFmtId="3" fontId="29" fillId="2" borderId="0" xfId="0" applyNumberFormat="1" applyFont="1" applyFill="1"/>
    <xf numFmtId="0" fontId="27" fillId="0" borderId="0" xfId="0" applyFont="1" applyAlignment="1">
      <alignment horizontal="left"/>
    </xf>
    <xf numFmtId="0" fontId="30" fillId="3" borderId="0" xfId="0" applyFont="1" applyFill="1"/>
    <xf numFmtId="164" fontId="27" fillId="0" borderId="0" xfId="2" applyNumberFormat="1" applyFont="1" applyFill="1" applyAlignment="1">
      <alignment horizontal="center"/>
    </xf>
    <xf numFmtId="0" fontId="30" fillId="0" borderId="0" xfId="0" applyFont="1" applyAlignment="1">
      <alignment horizontal="left"/>
    </xf>
    <xf numFmtId="3" fontId="27" fillId="2" borderId="2" xfId="0" applyNumberFormat="1" applyFont="1" applyFill="1" applyBorder="1"/>
    <xf numFmtId="3" fontId="32" fillId="0" borderId="2" xfId="0" applyNumberFormat="1" applyFont="1" applyBorder="1"/>
    <xf numFmtId="3" fontId="29" fillId="2" borderId="2" xfId="0" applyNumberFormat="1" applyFont="1" applyFill="1" applyBorder="1"/>
    <xf numFmtId="0" fontId="34" fillId="0" borderId="0" xfId="0" applyFont="1"/>
    <xf numFmtId="3" fontId="32" fillId="3" borderId="0" xfId="0" applyNumberFormat="1" applyFont="1" applyFill="1"/>
    <xf numFmtId="3" fontId="29" fillId="3" borderId="0" xfId="0" applyNumberFormat="1" applyFont="1" applyFill="1"/>
    <xf numFmtId="0" fontId="30" fillId="3" borderId="0" xfId="0" applyFont="1" applyFill="1" applyAlignment="1">
      <alignment horizontal="left" indent="1"/>
    </xf>
    <xf numFmtId="3" fontId="27" fillId="3" borderId="0" xfId="0" applyNumberFormat="1" applyFont="1" applyFill="1"/>
    <xf numFmtId="0" fontId="30" fillId="2" borderId="0" xfId="0" applyFont="1" applyFill="1" applyAlignment="1">
      <alignment horizontal="left" indent="1"/>
    </xf>
    <xf numFmtId="43" fontId="27" fillId="0" borderId="0" xfId="2" applyFont="1" applyFill="1" applyAlignment="1">
      <alignment horizontal="center"/>
    </xf>
    <xf numFmtId="3" fontId="27" fillId="8" borderId="0" xfId="0" applyNumberFormat="1" applyFont="1" applyFill="1"/>
    <xf numFmtId="3" fontId="29" fillId="8" borderId="0" xfId="0" applyNumberFormat="1" applyFont="1" applyFill="1"/>
    <xf numFmtId="0" fontId="1" fillId="2" borderId="0" xfId="1" applyFill="1"/>
    <xf numFmtId="43" fontId="30" fillId="0" borderId="0" xfId="2" applyFont="1" applyFill="1" applyAlignment="1">
      <alignment horizontal="center"/>
    </xf>
    <xf numFmtId="3" fontId="27" fillId="9" borderId="0" xfId="0" applyNumberFormat="1" applyFont="1" applyFill="1"/>
    <xf numFmtId="3" fontId="29" fillId="9" borderId="0" xfId="0" applyNumberFormat="1" applyFont="1" applyFill="1"/>
    <xf numFmtId="3" fontId="27" fillId="10" borderId="0" xfId="0" applyNumberFormat="1" applyFont="1" applyFill="1"/>
    <xf numFmtId="3" fontId="29" fillId="10" borderId="0" xfId="0" applyNumberFormat="1" applyFont="1" applyFill="1"/>
    <xf numFmtId="4" fontId="27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3" fontId="30" fillId="2" borderId="3" xfId="0" applyNumberFormat="1" applyFont="1" applyFill="1" applyBorder="1"/>
    <xf numFmtId="164" fontId="27" fillId="0" borderId="0" xfId="2" applyNumberFormat="1" applyFont="1" applyBorder="1" applyAlignment="1">
      <alignment horizontal="center"/>
    </xf>
    <xf numFmtId="3" fontId="30" fillId="4" borderId="0" xfId="0" applyNumberFormat="1" applyFont="1" applyFill="1"/>
    <xf numFmtId="3" fontId="30" fillId="6" borderId="0" xfId="0" applyNumberFormat="1" applyFont="1" applyFill="1"/>
    <xf numFmtId="43" fontId="27" fillId="0" borderId="0" xfId="2" applyFont="1" applyBorder="1" applyAlignment="1">
      <alignment horizontal="center"/>
    </xf>
    <xf numFmtId="3" fontId="30" fillId="11" borderId="0" xfId="0" applyNumberFormat="1" applyFont="1" applyFill="1"/>
    <xf numFmtId="3" fontId="30" fillId="12" borderId="0" xfId="0" applyNumberFormat="1" applyFont="1" applyFill="1"/>
    <xf numFmtId="164" fontId="30" fillId="0" borderId="0" xfId="0" applyNumberFormat="1" applyFont="1" applyAlignment="1">
      <alignment horizontal="center"/>
    </xf>
    <xf numFmtId="3" fontId="30" fillId="13" borderId="4" xfId="0" applyNumberFormat="1" applyFont="1" applyFill="1" applyBorder="1"/>
    <xf numFmtId="0" fontId="38" fillId="0" borderId="0" xfId="0" applyFont="1"/>
    <xf numFmtId="164" fontId="0" fillId="0" borderId="0" xfId="2" applyNumberFormat="1" applyFont="1" applyFill="1"/>
    <xf numFmtId="0" fontId="42" fillId="19" borderId="0" xfId="0" applyFont="1" applyFill="1" applyAlignment="1">
      <alignment horizontal="center" vertical="center" wrapText="1"/>
    </xf>
    <xf numFmtId="0" fontId="41" fillId="16" borderId="10" xfId="0" applyFont="1" applyFill="1" applyBorder="1" applyAlignment="1">
      <alignment horizontal="left" vertical="top" wrapText="1"/>
    </xf>
    <xf numFmtId="4" fontId="41" fillId="16" borderId="10" xfId="0" applyNumberFormat="1" applyFont="1" applyFill="1" applyBorder="1" applyAlignment="1">
      <alignment horizontal="right" vertical="top" wrapText="1"/>
    </xf>
    <xf numFmtId="4" fontId="43" fillId="20" borderId="10" xfId="0" applyNumberFormat="1" applyFont="1" applyFill="1" applyBorder="1" applyAlignment="1">
      <alignment horizontal="left" vertical="top" wrapText="1"/>
    </xf>
    <xf numFmtId="4" fontId="43" fillId="20" borderId="10" xfId="0" applyNumberFormat="1" applyFont="1" applyFill="1" applyBorder="1" applyAlignment="1">
      <alignment horizontal="right" vertical="top" wrapText="1"/>
    </xf>
    <xf numFmtId="0" fontId="41" fillId="18" borderId="10" xfId="0" applyFont="1" applyFill="1" applyBorder="1" applyAlignment="1">
      <alignment horizontal="left" vertical="top" wrapText="1"/>
    </xf>
    <xf numFmtId="4" fontId="41" fillId="18" borderId="10" xfId="0" applyNumberFormat="1" applyFont="1" applyFill="1" applyBorder="1" applyAlignment="1">
      <alignment horizontal="right" vertical="top" wrapText="1"/>
    </xf>
    <xf numFmtId="0" fontId="42" fillId="19" borderId="0" xfId="0" applyFont="1" applyFill="1" applyAlignment="1">
      <alignment horizontal="center" vertical="center"/>
    </xf>
    <xf numFmtId="0" fontId="41" fillId="16" borderId="10" xfId="0" applyFont="1" applyFill="1" applyBorder="1" applyAlignment="1">
      <alignment horizontal="left" vertical="top"/>
    </xf>
    <xf numFmtId="4" fontId="43" fillId="20" borderId="10" xfId="0" applyNumberFormat="1" applyFont="1" applyFill="1" applyBorder="1" applyAlignment="1">
      <alignment horizontal="left" vertical="top"/>
    </xf>
    <xf numFmtId="0" fontId="41" fillId="18" borderId="10" xfId="0" applyFont="1" applyFill="1" applyBorder="1" applyAlignment="1">
      <alignment horizontal="left" vertical="top"/>
    </xf>
    <xf numFmtId="4" fontId="41" fillId="16" borderId="10" xfId="0" applyNumberFormat="1" applyFont="1" applyFill="1" applyBorder="1" applyAlignment="1">
      <alignment horizontal="left" vertical="top" wrapText="1"/>
    </xf>
    <xf numFmtId="4" fontId="41" fillId="18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3" fontId="15" fillId="0" borderId="0" xfId="2" applyFont="1" applyFill="1"/>
    <xf numFmtId="0" fontId="47" fillId="0" borderId="0" xfId="0" applyFont="1"/>
    <xf numFmtId="165" fontId="0" fillId="0" borderId="0" xfId="0" applyNumberFormat="1"/>
    <xf numFmtId="165" fontId="38" fillId="0" borderId="0" xfId="0" applyNumberFormat="1" applyFont="1" applyAlignment="1">
      <alignment horizontal="center"/>
    </xf>
    <xf numFmtId="165" fontId="0" fillId="0" borderId="2" xfId="0" applyNumberFormat="1" applyBorder="1"/>
    <xf numFmtId="165" fontId="38" fillId="0" borderId="0" xfId="0" applyNumberFormat="1" applyFont="1"/>
    <xf numFmtId="165" fontId="38" fillId="0" borderId="3" xfId="0" applyNumberFormat="1" applyFont="1" applyBorder="1"/>
    <xf numFmtId="165" fontId="48" fillId="0" borderId="0" xfId="0" applyNumberFormat="1" applyFont="1" applyAlignment="1">
      <alignment horizontal="right"/>
    </xf>
    <xf numFmtId="165" fontId="48" fillId="0" borderId="0" xfId="0" applyNumberFormat="1" applyFont="1"/>
    <xf numFmtId="164" fontId="0" fillId="0" borderId="0" xfId="2" applyNumberFormat="1" applyFont="1" applyFill="1" applyBorder="1"/>
    <xf numFmtId="43" fontId="15" fillId="0" borderId="0" xfId="2" applyFont="1" applyFill="1" applyBorder="1"/>
    <xf numFmtId="43" fontId="0" fillId="0" borderId="0" xfId="2" applyFont="1" applyFill="1" applyBorder="1"/>
    <xf numFmtId="43" fontId="16" fillId="0" borderId="0" xfId="2" applyFont="1" applyFill="1" applyBorder="1"/>
    <xf numFmtId="43" fontId="15" fillId="2" borderId="3" xfId="2" applyFont="1" applyFill="1" applyBorder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43" fontId="51" fillId="0" borderId="0" xfId="2" applyFont="1" applyAlignment="1">
      <alignment vertical="center"/>
    </xf>
    <xf numFmtId="0" fontId="52" fillId="0" borderId="0" xfId="0" applyFont="1" applyAlignment="1">
      <alignment vertical="center"/>
    </xf>
    <xf numFmtId="43" fontId="52" fillId="0" borderId="0" xfId="2" applyFont="1" applyAlignment="1">
      <alignment vertical="center"/>
    </xf>
    <xf numFmtId="43" fontId="0" fillId="2" borderId="0" xfId="2" applyFont="1" applyFill="1"/>
    <xf numFmtId="43" fontId="38" fillId="0" borderId="0" xfId="2" applyFont="1"/>
    <xf numFmtId="43" fontId="38" fillId="0" borderId="3" xfId="2" applyFont="1" applyBorder="1"/>
    <xf numFmtId="165" fontId="5" fillId="0" borderId="0" xfId="0" applyNumberFormat="1" applyFont="1"/>
    <xf numFmtId="165" fontId="0" fillId="0" borderId="0" xfId="2" applyNumberFormat="1" applyFont="1" applyAlignment="1">
      <alignment horizontal="center"/>
    </xf>
    <xf numFmtId="165" fontId="36" fillId="0" borderId="0" xfId="0" applyNumberFormat="1" applyFont="1"/>
    <xf numFmtId="165" fontId="56" fillId="0" borderId="0" xfId="0" applyNumberFormat="1" applyFont="1"/>
    <xf numFmtId="165" fontId="6" fillId="0" borderId="0" xfId="0" applyNumberFormat="1" applyFont="1"/>
    <xf numFmtId="165" fontId="37" fillId="14" borderId="4" xfId="0" applyNumberFormat="1" applyFont="1" applyFill="1" applyBorder="1" applyAlignment="1">
      <alignment horizontal="center" vertical="center" wrapText="1"/>
    </xf>
    <xf numFmtId="165" fontId="37" fillId="14" borderId="12" xfId="0" applyNumberFormat="1" applyFont="1" applyFill="1" applyBorder="1" applyAlignment="1">
      <alignment horizontal="center" vertical="center" wrapText="1"/>
    </xf>
    <xf numFmtId="165" fontId="37" fillId="14" borderId="13" xfId="0" applyNumberFormat="1" applyFont="1" applyFill="1" applyBorder="1" applyAlignment="1">
      <alignment horizontal="center" vertical="center" wrapText="1"/>
    </xf>
    <xf numFmtId="165" fontId="38" fillId="0" borderId="0" xfId="2" applyNumberFormat="1" applyFont="1" applyAlignment="1">
      <alignment horizontal="center" wrapText="1"/>
    </xf>
    <xf numFmtId="165" fontId="46" fillId="0" borderId="0" xfId="0" applyNumberFormat="1" applyFont="1"/>
    <xf numFmtId="165" fontId="7" fillId="0" borderId="0" xfId="0" applyNumberFormat="1" applyFont="1" applyAlignment="1">
      <alignment horizontal="left" vertical="center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0" xfId="2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/>
    </xf>
    <xf numFmtId="165" fontId="10" fillId="0" borderId="0" xfId="2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5" fontId="9" fillId="0" borderId="0" xfId="0" applyNumberFormat="1" applyFont="1"/>
    <xf numFmtId="165" fontId="4" fillId="0" borderId="7" xfId="0" applyNumberFormat="1" applyFont="1" applyBorder="1"/>
    <xf numFmtId="165" fontId="44" fillId="0" borderId="0" xfId="2" applyNumberFormat="1" applyFont="1" applyBorder="1" applyAlignment="1">
      <alignment horizontal="center"/>
    </xf>
    <xf numFmtId="165" fontId="8" fillId="0" borderId="0" xfId="0" applyNumberFormat="1" applyFont="1" applyAlignment="1">
      <alignment horizontal="left" indent="1"/>
    </xf>
    <xf numFmtId="165" fontId="11" fillId="0" borderId="7" xfId="0" applyNumberFormat="1" applyFont="1" applyBorder="1"/>
    <xf numFmtId="165" fontId="55" fillId="0" borderId="0" xfId="0" applyNumberFormat="1" applyFont="1"/>
    <xf numFmtId="165" fontId="36" fillId="0" borderId="0" xfId="2" applyNumberFormat="1" applyFont="1" applyBorder="1" applyAlignment="1">
      <alignment horizontal="left"/>
    </xf>
    <xf numFmtId="165" fontId="7" fillId="0" borderId="0" xfId="2" applyNumberFormat="1" applyFont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5" fontId="8" fillId="0" borderId="8" xfId="0" applyNumberFormat="1" applyFont="1" applyBorder="1"/>
    <xf numFmtId="165" fontId="8" fillId="0" borderId="0" xfId="2" applyNumberFormat="1" applyFont="1" applyBorder="1" applyAlignment="1">
      <alignment horizontal="center"/>
    </xf>
    <xf numFmtId="165" fontId="10" fillId="0" borderId="0" xfId="0" applyNumberFormat="1" applyFont="1"/>
    <xf numFmtId="165" fontId="4" fillId="0" borderId="0" xfId="0" applyNumberFormat="1" applyFont="1"/>
    <xf numFmtId="165" fontId="53" fillId="0" borderId="0" xfId="0" applyNumberFormat="1" applyFont="1"/>
    <xf numFmtId="165" fontId="11" fillId="0" borderId="14" xfId="0" applyNumberFormat="1" applyFont="1" applyBorder="1"/>
    <xf numFmtId="165" fontId="4" fillId="0" borderId="14" xfId="0" applyNumberFormat="1" applyFont="1" applyBorder="1"/>
    <xf numFmtId="165" fontId="8" fillId="0" borderId="0" xfId="2" applyNumberFormat="1" applyFont="1" applyFill="1" applyBorder="1" applyAlignment="1">
      <alignment horizontal="center"/>
    </xf>
    <xf numFmtId="165" fontId="8" fillId="0" borderId="7" xfId="0" applyNumberFormat="1" applyFont="1" applyBorder="1"/>
    <xf numFmtId="165" fontId="12" fillId="0" borderId="0" xfId="0" applyNumberFormat="1" applyFont="1"/>
    <xf numFmtId="165" fontId="8" fillId="0" borderId="11" xfId="0" applyNumberFormat="1" applyFont="1" applyBorder="1"/>
    <xf numFmtId="165" fontId="8" fillId="0" borderId="8" xfId="0" applyNumberFormat="1" applyFont="1" applyBorder="1" applyAlignment="1">
      <alignment horizontal="right"/>
    </xf>
    <xf numFmtId="165" fontId="7" fillId="0" borderId="8" xfId="0" applyNumberFormat="1" applyFont="1" applyBorder="1"/>
    <xf numFmtId="165" fontId="8" fillId="0" borderId="0" xfId="0" applyNumberFormat="1" applyFont="1"/>
    <xf numFmtId="165" fontId="8" fillId="2" borderId="5" xfId="0" applyNumberFormat="1" applyFont="1" applyFill="1" applyBorder="1"/>
    <xf numFmtId="165" fontId="54" fillId="0" borderId="7" xfId="0" applyNumberFormat="1" applyFont="1" applyBorder="1"/>
    <xf numFmtId="165" fontId="7" fillId="0" borderId="0" xfId="0" applyNumberFormat="1" applyFont="1"/>
    <xf numFmtId="165" fontId="45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8" fillId="0" borderId="9" xfId="2" applyNumberFormat="1" applyFont="1" applyBorder="1"/>
    <xf numFmtId="165" fontId="12" fillId="0" borderId="0" xfId="3" applyNumberFormat="1" applyFont="1"/>
    <xf numFmtId="43" fontId="16" fillId="0" borderId="2" xfId="2" applyFont="1" applyFill="1" applyBorder="1"/>
    <xf numFmtId="0" fontId="53" fillId="0" borderId="0" xfId="0" applyFont="1"/>
    <xf numFmtId="0" fontId="55" fillId="0" borderId="0" xfId="0" applyFont="1"/>
    <xf numFmtId="165" fontId="57" fillId="0" borderId="0" xfId="0" applyNumberFormat="1" applyFont="1"/>
    <xf numFmtId="0" fontId="58" fillId="0" borderId="0" xfId="0" applyFont="1"/>
    <xf numFmtId="0" fontId="59" fillId="0" borderId="0" xfId="0" applyFont="1"/>
    <xf numFmtId="43" fontId="38" fillId="0" borderId="0" xfId="2" applyFont="1" applyAlignment="1">
      <alignment horizontal="center"/>
    </xf>
    <xf numFmtId="43" fontId="38" fillId="0" borderId="2" xfId="2" applyFont="1" applyBorder="1"/>
    <xf numFmtId="43" fontId="38" fillId="2" borderId="3" xfId="2" applyFont="1" applyFill="1" applyBorder="1"/>
    <xf numFmtId="0" fontId="38" fillId="0" borderId="0" xfId="0" applyFont="1" applyAlignment="1">
      <alignment horizontal="right"/>
    </xf>
    <xf numFmtId="0" fontId="61" fillId="0" borderId="0" xfId="0" applyFont="1"/>
    <xf numFmtId="165" fontId="62" fillId="0" borderId="0" xfId="0" applyNumberFormat="1" applyFont="1"/>
    <xf numFmtId="165" fontId="63" fillId="0" borderId="0" xfId="0" applyNumberFormat="1" applyFont="1"/>
    <xf numFmtId="165" fontId="60" fillId="0" borderId="0" xfId="0" applyNumberFormat="1" applyFont="1"/>
    <xf numFmtId="165" fontId="64" fillId="0" borderId="0" xfId="0" applyNumberFormat="1" applyFont="1" applyAlignment="1">
      <alignment horizontal="left" vertical="center"/>
    </xf>
    <xf numFmtId="165" fontId="65" fillId="0" borderId="0" xfId="0" applyNumberFormat="1" applyFont="1"/>
    <xf numFmtId="165" fontId="64" fillId="0" borderId="0" xfId="0" applyNumberFormat="1" applyFont="1" applyAlignment="1">
      <alignment horizontal="left" indent="1"/>
    </xf>
    <xf numFmtId="165" fontId="66" fillId="0" borderId="0" xfId="0" applyNumberFormat="1" applyFont="1"/>
    <xf numFmtId="165" fontId="64" fillId="0" borderId="0" xfId="0" applyNumberFormat="1" applyFont="1"/>
    <xf numFmtId="165" fontId="67" fillId="0" borderId="0" xfId="0" applyNumberFormat="1" applyFont="1"/>
    <xf numFmtId="0" fontId="41" fillId="17" borderId="10" xfId="0" applyFont="1" applyFill="1" applyBorder="1" applyAlignment="1">
      <alignment horizontal="left" vertical="top" wrapText="1"/>
    </xf>
    <xf numFmtId="0" fontId="41" fillId="18" borderId="10" xfId="0" applyFont="1" applyFill="1" applyBorder="1" applyAlignment="1">
      <alignment horizontal="left" vertical="top" wrapText="1"/>
    </xf>
    <xf numFmtId="0" fontId="39" fillId="15" borderId="0" xfId="0" applyFont="1" applyFill="1" applyAlignment="1">
      <alignment horizontal="left" vertical="center"/>
    </xf>
    <xf numFmtId="0" fontId="0" fillId="0" borderId="0" xfId="0"/>
    <xf numFmtId="0" fontId="40" fillId="16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3" fontId="25" fillId="4" borderId="0" xfId="0" applyNumberFormat="1" applyFont="1" applyFill="1" applyAlignment="1">
      <alignment horizontal="center"/>
    </xf>
    <xf numFmtId="0" fontId="28" fillId="5" borderId="0" xfId="0" applyFont="1" applyFill="1" applyAlignment="1">
      <alignment horizontal="center" vertical="center"/>
    </xf>
  </cellXfs>
  <cellStyles count="4">
    <cellStyle name="Comma" xfId="2" builtinId="3"/>
    <cellStyle name="Normal" xfId="0" builtinId="0"/>
    <cellStyle name="Normal 3" xfId="1" xr:uid="{51449260-4D6E-41B4-95FB-34838F082E4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ffordshire-my.sharepoint.com/HoJFU/Working/Commissioner%20for%20Economic%20Planning%20&amp;%20Future%20Prosperity/LEP/LEP%20Core%20Budget/2022-23%20Core%20Fund%20Grant/LEP%20Core%20Budget%20and%20Reserves%202223%20Q4%20INTERIM%2007.02.2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ffordshire-my.sharepoint.com/HoJFU/Working/Commissioner%20for%20Economic%20Planning%20&amp;%20Future%20Prosperity/LEP/LEP%20Core%20Budget/2022-23%20Core%20Fund%20Grant/LEP%20CORE%20Budget%20&amp;%20Estimated%20Reserves%2021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Monitoring"/>
      <sheetName val="BASIC+ Variation Summary "/>
      <sheetName val="App A 22-23 LEP CORE Budget"/>
      <sheetName val="Revised LEP Core Budhet 21-22"/>
      <sheetName val="DP5697 Transactions"/>
      <sheetName val="App B LEP Project Reserve 2223"/>
      <sheetName val="App B LEP Core Reserve 2223"/>
    </sheetNames>
    <sheetDataSet>
      <sheetData sheetId="0"/>
      <sheetData sheetId="1"/>
      <sheetData sheetId="2">
        <row r="48">
          <cell r="P48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 A 22-23 LEP CORE Budget"/>
      <sheetName val="Revised LEP Core Budget 21-22"/>
      <sheetName val="App B LEP Project Reserve 2122"/>
      <sheetName val="App B LEP Core Reserve 2122"/>
      <sheetName val="ZZ999993403 Transactions"/>
    </sheetNames>
    <sheetDataSet>
      <sheetData sheetId="0"/>
      <sheetData sheetId="1"/>
      <sheetData sheetId="2">
        <row r="29">
          <cell r="G29">
            <v>-1232055.5899999999</v>
          </cell>
        </row>
      </sheetData>
      <sheetData sheetId="3">
        <row r="20">
          <cell r="F20">
            <v>-561387.59000000008</v>
          </cell>
          <cell r="G20">
            <v>-30000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hwaites, Joseph (C&amp;F)" id="{8A778999-B818-4053-989B-5D8AB195E921}" userId="S::joseph.thwaites@staffordshire.gov.uk::47aa909f-7c09-4f8a-a8a2-5b89fe662c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3-02-01T10:04:26.42" personId="{8A778999-B818-4053-989B-5D8AB195E921}" id="{ABE8CDED-F826-4852-914D-1F099CED8901}">
    <text>Based on full year budget of £63,190 for a G10 at SCP 37 multiplied by 1.2 for the vatable total</text>
  </threadedComment>
  <threadedComment ref="D10" dT="2023-02-01T10:06:18.82" personId="{8A778999-B818-4053-989B-5D8AB195E921}" id="{F817D181-AE3A-41CC-920A-E12555337F7E}">
    <text>Based on full year budget of £55,459 for a G9 at SCP 32 multiplied by 1.2 for the vatable total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C731-ED24-48F9-8B47-F9E8B5C4F9B3}">
  <dimension ref="A1:K34"/>
  <sheetViews>
    <sheetView zoomScale="55" zoomScaleNormal="55" workbookViewId="0">
      <selection activeCell="H36" sqref="H36"/>
    </sheetView>
  </sheetViews>
  <sheetFormatPr defaultRowHeight="15" x14ac:dyDescent="0.2"/>
  <cols>
    <col min="1" max="3" width="11.19921875" customWidth="1"/>
    <col min="4" max="4" width="11.8984375" bestFit="1" customWidth="1"/>
    <col min="5" max="8" width="11.19921875" customWidth="1"/>
    <col min="9" max="9" width="11.8984375" bestFit="1" customWidth="1"/>
    <col min="11" max="11" width="35" customWidth="1"/>
  </cols>
  <sheetData>
    <row r="1" spans="1:11" x14ac:dyDescent="0.2">
      <c r="A1" s="218" t="s">
        <v>125</v>
      </c>
      <c r="B1" s="219"/>
      <c r="C1" s="219"/>
      <c r="D1" s="219"/>
      <c r="E1" s="219"/>
      <c r="F1" s="219"/>
      <c r="G1" s="219"/>
      <c r="H1" s="219"/>
      <c r="I1" s="219"/>
    </row>
    <row r="2" spans="1:11" x14ac:dyDescent="0.2">
      <c r="A2" s="218" t="s">
        <v>125</v>
      </c>
      <c r="B2" s="219"/>
      <c r="C2" s="219"/>
      <c r="D2" s="219"/>
      <c r="E2" s="219"/>
      <c r="F2" s="219"/>
      <c r="G2" s="219"/>
      <c r="H2" s="219"/>
      <c r="I2" s="219"/>
    </row>
    <row r="3" spans="1:11" ht="15.75" x14ac:dyDescent="0.2">
      <c r="A3" s="220" t="s">
        <v>125</v>
      </c>
      <c r="B3" s="219"/>
      <c r="C3" s="219"/>
      <c r="D3" s="219"/>
      <c r="E3" s="219"/>
      <c r="F3" s="219"/>
      <c r="G3" s="219"/>
      <c r="H3" s="219"/>
      <c r="I3" s="219"/>
    </row>
    <row r="4" spans="1:11" ht="15.75" x14ac:dyDescent="0.2">
      <c r="A4" s="220" t="s">
        <v>126</v>
      </c>
      <c r="B4" s="219"/>
      <c r="C4" s="219"/>
      <c r="D4" s="219"/>
      <c r="E4" s="219"/>
      <c r="F4" s="219"/>
      <c r="G4" s="219"/>
      <c r="H4" s="219"/>
      <c r="I4" s="219"/>
    </row>
    <row r="5" spans="1:11" ht="15.75" x14ac:dyDescent="0.2">
      <c r="A5" s="220" t="s">
        <v>125</v>
      </c>
      <c r="B5" s="219"/>
      <c r="C5" s="219"/>
      <c r="D5" s="219"/>
      <c r="E5" s="219"/>
      <c r="F5" s="219"/>
      <c r="G5" s="219"/>
      <c r="H5" s="219"/>
      <c r="I5" s="219"/>
    </row>
    <row r="6" spans="1:11" x14ac:dyDescent="0.2">
      <c r="A6" s="216" t="s">
        <v>127</v>
      </c>
      <c r="B6" s="216"/>
      <c r="C6" s="216"/>
      <c r="D6" s="217" t="s">
        <v>128</v>
      </c>
      <c r="E6" s="217"/>
      <c r="F6" s="217"/>
      <c r="G6" s="217"/>
      <c r="H6" s="217"/>
      <c r="I6" s="217"/>
    </row>
    <row r="7" spans="1:11" x14ac:dyDescent="0.2">
      <c r="A7" s="216" t="s">
        <v>129</v>
      </c>
      <c r="B7" s="216"/>
      <c r="C7" s="216"/>
      <c r="D7" s="217" t="s">
        <v>130</v>
      </c>
      <c r="E7" s="217"/>
      <c r="F7" s="217"/>
      <c r="G7" s="217"/>
      <c r="H7" s="217"/>
      <c r="I7" s="217"/>
    </row>
    <row r="8" spans="1:11" x14ac:dyDescent="0.2">
      <c r="A8" s="216" t="s">
        <v>131</v>
      </c>
      <c r="B8" s="216"/>
      <c r="C8" s="216"/>
      <c r="D8" s="217" t="s">
        <v>132</v>
      </c>
      <c r="E8" s="217"/>
      <c r="F8" s="217"/>
      <c r="G8" s="217"/>
      <c r="H8" s="217"/>
      <c r="I8" s="217"/>
    </row>
    <row r="9" spans="1:11" x14ac:dyDescent="0.2">
      <c r="A9" s="216" t="s">
        <v>133</v>
      </c>
      <c r="B9" s="216"/>
      <c r="C9" s="216"/>
      <c r="D9" s="217" t="s">
        <v>134</v>
      </c>
      <c r="E9" s="217"/>
      <c r="F9" s="217"/>
      <c r="G9" s="217"/>
      <c r="H9" s="217"/>
      <c r="I9" s="217"/>
    </row>
    <row r="10" spans="1:11" x14ac:dyDescent="0.2">
      <c r="A10" s="216" t="s">
        <v>135</v>
      </c>
      <c r="B10" s="216"/>
      <c r="C10" s="216"/>
      <c r="D10" s="217" t="s">
        <v>136</v>
      </c>
      <c r="E10" s="217"/>
      <c r="F10" s="217"/>
      <c r="G10" s="217"/>
      <c r="H10" s="217"/>
      <c r="I10" s="217"/>
    </row>
    <row r="11" spans="1:11" x14ac:dyDescent="0.2">
      <c r="A11" s="216" t="s">
        <v>137</v>
      </c>
      <c r="B11" s="216"/>
      <c r="C11" s="216"/>
      <c r="D11" s="217" t="s">
        <v>138</v>
      </c>
      <c r="E11" s="217"/>
      <c r="F11" s="217"/>
      <c r="G11" s="217"/>
      <c r="H11" s="217"/>
      <c r="I11" s="217"/>
    </row>
    <row r="12" spans="1:11" x14ac:dyDescent="0.2">
      <c r="A12" s="216" t="s">
        <v>139</v>
      </c>
      <c r="B12" s="216"/>
      <c r="C12" s="216"/>
      <c r="D12" s="217" t="s">
        <v>140</v>
      </c>
      <c r="E12" s="217"/>
      <c r="F12" s="217"/>
      <c r="G12" s="217"/>
      <c r="H12" s="217"/>
      <c r="I12" s="217"/>
    </row>
    <row r="13" spans="1:11" x14ac:dyDescent="0.2">
      <c r="A13" s="216" t="s">
        <v>141</v>
      </c>
      <c r="B13" s="216"/>
      <c r="C13" s="216"/>
      <c r="D13" s="217" t="s">
        <v>142</v>
      </c>
      <c r="E13" s="217"/>
      <c r="F13" s="217"/>
      <c r="G13" s="217"/>
      <c r="H13" s="217"/>
      <c r="I13" s="217"/>
    </row>
    <row r="14" spans="1:11" ht="22.5" x14ac:dyDescent="0.2">
      <c r="A14" s="120" t="s">
        <v>143</v>
      </c>
      <c r="B14" s="120" t="s">
        <v>144</v>
      </c>
      <c r="C14" s="113" t="s">
        <v>145</v>
      </c>
      <c r="D14" s="113" t="s">
        <v>146</v>
      </c>
      <c r="E14" s="113" t="s">
        <v>147</v>
      </c>
      <c r="F14" s="113" t="s">
        <v>148</v>
      </c>
      <c r="G14" s="113" t="s">
        <v>149</v>
      </c>
      <c r="H14" s="113" t="s">
        <v>150</v>
      </c>
      <c r="I14" s="113" t="s">
        <v>151</v>
      </c>
      <c r="K14" s="113" t="s">
        <v>44</v>
      </c>
    </row>
    <row r="15" spans="1:11" x14ac:dyDescent="0.2">
      <c r="A15" s="121" t="s">
        <v>152</v>
      </c>
      <c r="B15" s="121" t="s">
        <v>153</v>
      </c>
      <c r="C15" s="114" t="s">
        <v>154</v>
      </c>
      <c r="D15" s="115">
        <v>4500</v>
      </c>
      <c r="E15" s="115">
        <v>0</v>
      </c>
      <c r="F15" s="115">
        <v>0</v>
      </c>
      <c r="G15" s="115">
        <v>0</v>
      </c>
      <c r="H15" s="115">
        <v>0</v>
      </c>
      <c r="I15" s="115">
        <v>-4500</v>
      </c>
      <c r="K15" s="124" t="s">
        <v>183</v>
      </c>
    </row>
    <row r="16" spans="1:11" x14ac:dyDescent="0.2">
      <c r="A16" s="122" t="s">
        <v>154</v>
      </c>
      <c r="B16" s="122"/>
      <c r="C16" s="116"/>
      <c r="D16" s="117">
        <f t="shared" ref="D16:I16" si="0">SUBTOTAL(9, D15:D15)</f>
        <v>4500</v>
      </c>
      <c r="E16" s="117">
        <f t="shared" si="0"/>
        <v>0</v>
      </c>
      <c r="F16" s="117">
        <f t="shared" si="0"/>
        <v>0</v>
      </c>
      <c r="G16" s="117">
        <f t="shared" si="0"/>
        <v>0</v>
      </c>
      <c r="H16" s="117">
        <f t="shared" si="0"/>
        <v>0</v>
      </c>
      <c r="I16" s="117">
        <f t="shared" si="0"/>
        <v>-4500</v>
      </c>
      <c r="K16" s="116"/>
    </row>
    <row r="17" spans="1:11" x14ac:dyDescent="0.2">
      <c r="A17" s="121" t="s">
        <v>155</v>
      </c>
      <c r="B17" s="121" t="s">
        <v>156</v>
      </c>
      <c r="C17" s="114" t="s">
        <v>157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K17" s="124"/>
    </row>
    <row r="18" spans="1:11" x14ac:dyDescent="0.2">
      <c r="A18" s="122" t="s">
        <v>157</v>
      </c>
      <c r="B18" s="122"/>
      <c r="C18" s="116"/>
      <c r="D18" s="117">
        <f t="shared" ref="D18:I18" si="1">SUBTOTAL(9, D17:D17)</f>
        <v>0</v>
      </c>
      <c r="E18" s="117">
        <f t="shared" si="1"/>
        <v>0</v>
      </c>
      <c r="F18" s="117">
        <f t="shared" si="1"/>
        <v>0</v>
      </c>
      <c r="G18" s="117">
        <f t="shared" si="1"/>
        <v>0</v>
      </c>
      <c r="H18" s="117">
        <f t="shared" si="1"/>
        <v>0</v>
      </c>
      <c r="I18" s="117">
        <f t="shared" si="1"/>
        <v>0</v>
      </c>
      <c r="K18" s="116"/>
    </row>
    <row r="19" spans="1:11" ht="28.5" x14ac:dyDescent="0.2">
      <c r="A19" s="121" t="s">
        <v>158</v>
      </c>
      <c r="B19" s="121" t="s">
        <v>159</v>
      </c>
      <c r="C19" s="114" t="s">
        <v>160</v>
      </c>
      <c r="D19" s="115">
        <v>0</v>
      </c>
      <c r="E19" s="115">
        <v>2400</v>
      </c>
      <c r="F19" s="115">
        <v>0</v>
      </c>
      <c r="G19" s="115">
        <v>2400</v>
      </c>
      <c r="H19" s="115">
        <v>0</v>
      </c>
      <c r="I19" s="115">
        <v>0</v>
      </c>
      <c r="K19" s="124"/>
    </row>
    <row r="20" spans="1:11" ht="28.5" x14ac:dyDescent="0.2">
      <c r="A20" s="123" t="s">
        <v>161</v>
      </c>
      <c r="B20" s="123" t="s">
        <v>162</v>
      </c>
      <c r="C20" s="118" t="s">
        <v>160</v>
      </c>
      <c r="D20" s="119">
        <v>4320</v>
      </c>
      <c r="E20" s="119">
        <v>-4320</v>
      </c>
      <c r="F20" s="119">
        <v>0</v>
      </c>
      <c r="G20" s="119">
        <v>-4320</v>
      </c>
      <c r="H20" s="119">
        <v>0</v>
      </c>
      <c r="I20" s="119">
        <v>-4320</v>
      </c>
      <c r="K20" s="125" t="s">
        <v>23</v>
      </c>
    </row>
    <row r="21" spans="1:11" ht="28.5" x14ac:dyDescent="0.2">
      <c r="A21" s="121" t="s">
        <v>163</v>
      </c>
      <c r="B21" s="121" t="s">
        <v>164</v>
      </c>
      <c r="C21" s="114" t="s">
        <v>160</v>
      </c>
      <c r="D21" s="115">
        <v>1200</v>
      </c>
      <c r="E21" s="115">
        <v>0</v>
      </c>
      <c r="F21" s="115">
        <v>0</v>
      </c>
      <c r="G21" s="115">
        <v>0</v>
      </c>
      <c r="H21" s="115">
        <v>0</v>
      </c>
      <c r="I21" s="115">
        <v>-1200</v>
      </c>
      <c r="K21" s="124" t="s">
        <v>184</v>
      </c>
    </row>
    <row r="22" spans="1:11" ht="28.5" x14ac:dyDescent="0.2">
      <c r="A22" s="123" t="s">
        <v>165</v>
      </c>
      <c r="B22" s="123" t="s">
        <v>166</v>
      </c>
      <c r="C22" s="118" t="s">
        <v>160</v>
      </c>
      <c r="D22" s="119">
        <v>20000</v>
      </c>
      <c r="E22" s="119">
        <v>0</v>
      </c>
      <c r="F22" s="119">
        <v>4272</v>
      </c>
      <c r="G22" s="119">
        <v>4272</v>
      </c>
      <c r="H22" s="119">
        <v>0</v>
      </c>
      <c r="I22" s="119">
        <v>-20000</v>
      </c>
      <c r="K22" s="125" t="s">
        <v>32</v>
      </c>
    </row>
    <row r="23" spans="1:11" ht="28.5" x14ac:dyDescent="0.2">
      <c r="A23" s="121" t="s">
        <v>167</v>
      </c>
      <c r="B23" s="121" t="s">
        <v>168</v>
      </c>
      <c r="C23" s="114" t="s">
        <v>160</v>
      </c>
      <c r="D23" s="115">
        <v>0</v>
      </c>
      <c r="E23" s="115">
        <v>0</v>
      </c>
      <c r="F23" s="115">
        <v>6475.47</v>
      </c>
      <c r="G23" s="115">
        <v>6475.47</v>
      </c>
      <c r="H23" s="115">
        <v>0</v>
      </c>
      <c r="I23" s="115">
        <v>0</v>
      </c>
      <c r="K23" s="124"/>
    </row>
    <row r="24" spans="1:11" ht="42.75" x14ac:dyDescent="0.2">
      <c r="A24" s="123" t="s">
        <v>169</v>
      </c>
      <c r="B24" s="123" t="s">
        <v>170</v>
      </c>
      <c r="C24" s="118" t="s">
        <v>160</v>
      </c>
      <c r="D24" s="119">
        <v>4600</v>
      </c>
      <c r="E24" s="119">
        <v>-89</v>
      </c>
      <c r="F24" s="119">
        <v>0</v>
      </c>
      <c r="G24" s="119">
        <v>-89</v>
      </c>
      <c r="H24" s="119">
        <v>0</v>
      </c>
      <c r="I24" s="119">
        <v>-4600</v>
      </c>
      <c r="K24" s="125" t="s">
        <v>185</v>
      </c>
    </row>
    <row r="25" spans="1:11" ht="42.75" x14ac:dyDescent="0.2">
      <c r="A25" s="121" t="s">
        <v>171</v>
      </c>
      <c r="B25" s="121" t="s">
        <v>172</v>
      </c>
      <c r="C25" s="114" t="s">
        <v>160</v>
      </c>
      <c r="D25" s="115">
        <v>16000</v>
      </c>
      <c r="E25" s="115">
        <v>-4338</v>
      </c>
      <c r="F25" s="115">
        <v>0</v>
      </c>
      <c r="G25" s="115">
        <v>-4338</v>
      </c>
      <c r="H25" s="115">
        <v>0</v>
      </c>
      <c r="I25" s="115">
        <v>-16000</v>
      </c>
      <c r="K25" s="124" t="s">
        <v>186</v>
      </c>
    </row>
    <row r="26" spans="1:11" ht="28.5" x14ac:dyDescent="0.2">
      <c r="A26" s="123" t="s">
        <v>173</v>
      </c>
      <c r="B26" s="123" t="s">
        <v>174</v>
      </c>
      <c r="C26" s="118" t="s">
        <v>160</v>
      </c>
      <c r="D26" s="119">
        <v>10850</v>
      </c>
      <c r="E26" s="119">
        <v>0</v>
      </c>
      <c r="F26" s="119">
        <v>0</v>
      </c>
      <c r="G26" s="119">
        <v>0</v>
      </c>
      <c r="H26" s="119">
        <v>0</v>
      </c>
      <c r="I26" s="119">
        <v>-10850</v>
      </c>
      <c r="K26" s="125" t="s">
        <v>22</v>
      </c>
    </row>
    <row r="27" spans="1:11" x14ac:dyDescent="0.2">
      <c r="A27" s="122" t="s">
        <v>160</v>
      </c>
      <c r="B27" s="122"/>
      <c r="C27" s="116"/>
      <c r="D27" s="117">
        <f t="shared" ref="D27:I27" si="2">SUBTOTAL(9, D19:D26)</f>
        <v>56970</v>
      </c>
      <c r="E27" s="117">
        <f t="shared" si="2"/>
        <v>-6347</v>
      </c>
      <c r="F27" s="117">
        <f t="shared" si="2"/>
        <v>10747.470000000001</v>
      </c>
      <c r="G27" s="117">
        <f t="shared" si="2"/>
        <v>4400.4700000000012</v>
      </c>
      <c r="H27" s="117">
        <f t="shared" si="2"/>
        <v>0</v>
      </c>
      <c r="I27" s="117">
        <f t="shared" si="2"/>
        <v>-56970</v>
      </c>
      <c r="K27" s="116"/>
    </row>
    <row r="28" spans="1:11" ht="28.5" x14ac:dyDescent="0.2">
      <c r="A28" s="123" t="s">
        <v>175</v>
      </c>
      <c r="B28" s="123" t="s">
        <v>176</v>
      </c>
      <c r="C28" s="118" t="s">
        <v>177</v>
      </c>
      <c r="D28" s="119">
        <v>367090</v>
      </c>
      <c r="E28" s="119">
        <v>-7733.38</v>
      </c>
      <c r="F28" s="119">
        <v>7983.27</v>
      </c>
      <c r="G28" s="119">
        <v>249.89</v>
      </c>
      <c r="H28" s="119">
        <v>0</v>
      </c>
      <c r="I28" s="119">
        <v>-367090</v>
      </c>
      <c r="K28" s="125" t="s">
        <v>187</v>
      </c>
    </row>
    <row r="29" spans="1:11" x14ac:dyDescent="0.2">
      <c r="A29" s="122" t="s">
        <v>177</v>
      </c>
      <c r="B29" s="122"/>
      <c r="C29" s="116"/>
      <c r="D29" s="117">
        <f t="shared" ref="D29:I29" si="3">SUBTOTAL(9, D28:D28)</f>
        <v>367090</v>
      </c>
      <c r="E29" s="117">
        <f t="shared" si="3"/>
        <v>-7733.38</v>
      </c>
      <c r="F29" s="117">
        <f t="shared" si="3"/>
        <v>7983.27</v>
      </c>
      <c r="G29" s="117">
        <f t="shared" si="3"/>
        <v>249.89</v>
      </c>
      <c r="H29" s="117">
        <f t="shared" si="3"/>
        <v>0</v>
      </c>
      <c r="I29" s="117">
        <f t="shared" si="3"/>
        <v>-367090</v>
      </c>
      <c r="K29" s="116"/>
    </row>
    <row r="30" spans="1:11" ht="28.5" x14ac:dyDescent="0.2">
      <c r="A30" s="123" t="s">
        <v>178</v>
      </c>
      <c r="B30" s="123" t="s">
        <v>179</v>
      </c>
      <c r="C30" s="118" t="s">
        <v>180</v>
      </c>
      <c r="D30" s="119">
        <v>-428560</v>
      </c>
      <c r="E30" s="119">
        <v>0</v>
      </c>
      <c r="F30" s="119">
        <v>0</v>
      </c>
      <c r="G30" s="119">
        <v>0</v>
      </c>
      <c r="H30" s="119">
        <v>0</v>
      </c>
      <c r="I30" s="119">
        <v>428560</v>
      </c>
      <c r="K30" s="125"/>
    </row>
    <row r="31" spans="1:11" x14ac:dyDescent="0.2">
      <c r="A31" s="122" t="s">
        <v>177</v>
      </c>
      <c r="B31" s="122"/>
      <c r="C31" s="116"/>
      <c r="D31" s="117">
        <f t="shared" ref="D31:I31" si="4">SUBTOTAL(9, D30:D30)</f>
        <v>-428560</v>
      </c>
      <c r="E31" s="117">
        <f t="shared" si="4"/>
        <v>0</v>
      </c>
      <c r="F31" s="117">
        <f t="shared" si="4"/>
        <v>0</v>
      </c>
      <c r="G31" s="117">
        <f t="shared" si="4"/>
        <v>0</v>
      </c>
      <c r="H31" s="117">
        <f t="shared" si="4"/>
        <v>0</v>
      </c>
      <c r="I31" s="117">
        <f t="shared" si="4"/>
        <v>428560</v>
      </c>
      <c r="K31" s="116"/>
    </row>
    <row r="32" spans="1:11" x14ac:dyDescent="0.2">
      <c r="A32" s="122" t="s">
        <v>181</v>
      </c>
      <c r="B32" s="122"/>
      <c r="C32" s="116"/>
      <c r="D32" s="117">
        <f t="shared" ref="D32:I32" si="5">SUBTOTAL(9, D15:D31)</f>
        <v>0</v>
      </c>
      <c r="E32" s="117">
        <f t="shared" si="5"/>
        <v>-14080.380000000001</v>
      </c>
      <c r="F32" s="117">
        <f t="shared" si="5"/>
        <v>18730.740000000002</v>
      </c>
      <c r="G32" s="117">
        <f t="shared" si="5"/>
        <v>4650.3600000000015</v>
      </c>
      <c r="H32" s="117">
        <f t="shared" si="5"/>
        <v>0</v>
      </c>
      <c r="I32" s="117">
        <f t="shared" si="5"/>
        <v>0</v>
      </c>
      <c r="K32" s="116"/>
    </row>
    <row r="33" spans="1:11" x14ac:dyDescent="0.2">
      <c r="A33" s="218" t="s">
        <v>125</v>
      </c>
      <c r="B33" s="219"/>
      <c r="C33" s="219"/>
      <c r="D33" s="219"/>
      <c r="E33" s="219"/>
      <c r="F33" s="219"/>
      <c r="G33" s="219"/>
      <c r="H33" s="219"/>
      <c r="I33" s="219"/>
      <c r="K33" s="126"/>
    </row>
    <row r="34" spans="1:11" x14ac:dyDescent="0.2">
      <c r="A34" s="218" t="s">
        <v>125</v>
      </c>
      <c r="B34" s="219"/>
      <c r="C34" s="219"/>
      <c r="D34" s="219"/>
      <c r="E34" s="219"/>
      <c r="F34" s="219"/>
      <c r="G34" s="219"/>
      <c r="H34" s="219"/>
      <c r="I34" s="219"/>
    </row>
  </sheetData>
  <mergeCells count="23">
    <mergeCell ref="A6:C6"/>
    <mergeCell ref="D6:I6"/>
    <mergeCell ref="A1:I1"/>
    <mergeCell ref="A2:I2"/>
    <mergeCell ref="A3:I3"/>
    <mergeCell ref="A4:I4"/>
    <mergeCell ref="A5:I5"/>
    <mergeCell ref="A7:C7"/>
    <mergeCell ref="D7:I7"/>
    <mergeCell ref="A8:C8"/>
    <mergeCell ref="D8:I8"/>
    <mergeCell ref="A9:C9"/>
    <mergeCell ref="D9:I9"/>
    <mergeCell ref="A13:C13"/>
    <mergeCell ref="D13:I13"/>
    <mergeCell ref="A33:I33"/>
    <mergeCell ref="A34:I34"/>
    <mergeCell ref="A10:C10"/>
    <mergeCell ref="D10:I10"/>
    <mergeCell ref="A11:C11"/>
    <mergeCell ref="D11:I11"/>
    <mergeCell ref="A12:C12"/>
    <mergeCell ref="D12:I12"/>
  </mergeCells>
  <hyperlinks>
    <hyperlink ref="E15" display="xquery.xqy?XSCRIPT=Z_NML_NMLTRXENQ.MAIN%20GLCODE=%22DP569718610%22%20YEAR=%222022%22%20PERIOD=%2200%22%20PERIOD_TO=%2212%22%20EXPENSE_FROM=%2210000%22%20EXPENSE_TO=%2269999%22&amp;envMan=STCC_LIVE" xr:uid="{F275511C-9320-4785-9A2D-F2CB1B05655E}"/>
    <hyperlink ref="F15" display="xquery.xqy?XSCRIPT=Z_NML_COMTRXENQ.MAIN%20GLCODE=%22DP569718610%22%20YEAR=%222022%22%20PERIOD=%2200%22%20PERIOD_TO=%2212%22%20EXPENSE_FROM=%2210000%22%20EXPENSE_TO=%2269999%22&amp;envMan=STCC_LIVE" xr:uid="{25DE7A65-5F03-41D1-A72D-8AB44FF61333}"/>
    <hyperlink ref="H15" display="https://stcclive.integrahosting.co.uk/eseries/xquery.xqy?XSCRIPT=Z_NML_FORTRXENQ.MAIN%20GLCODE=%22DP569718610%22%20YEAR=%222022%22%20PERIOD=%2200%22%20PERIOD_TO=%2212%22%20EXPENSE_FROM=%2210000%22%20EXPENSE_TO=%2269999%22&amp;envMan=STCC_LIVE" xr:uid="{A4BA4241-D437-4A00-88C6-920B05109DF3}"/>
    <hyperlink ref="E17" display="xquery.xqy?XSCRIPT=Z_NML_NMLTRXENQ.MAIN%20GLCODE=%22DP569733015%22%20YEAR=%222022%22%20PERIOD=%2200%22%20PERIOD_TO=%2212%22%20EXPENSE_FROM=%2210000%22%20EXPENSE_TO=%2269999%22&amp;envMan=STCC_LIVE" xr:uid="{B903FF24-D43D-41BF-9C34-55009984F646}"/>
    <hyperlink ref="F17" display="xquery.xqy?XSCRIPT=Z_NML_COMTRXENQ.MAIN%20GLCODE=%22DP569733015%22%20YEAR=%222022%22%20PERIOD=%2200%22%20PERIOD_TO=%2212%22%20EXPENSE_FROM=%2210000%22%20EXPENSE_TO=%2269999%22&amp;envMan=STCC_LIVE" xr:uid="{E8F3C70C-D0FB-4131-86E2-BE537DCB7DDE}"/>
    <hyperlink ref="H17" display="https://stcclive.integrahosting.co.uk/eseries/xquery.xqy?XSCRIPT=Z_NML_FORTRXENQ.MAIN%20GLCODE=%22DP569733015%22%20YEAR=%222022%22%20PERIOD=%2200%22%20PERIOD_TO=%2212%22%20EXPENSE_FROM=%2210000%22%20EXPENSE_TO=%2269999%22&amp;envMan=STCC_LIVE" xr:uid="{03513B0A-10D4-4043-A39D-BF244CC3893D}"/>
    <hyperlink ref="E19" display="xquery.xqy?XSCRIPT=Z_NML_NMLTRXENQ.MAIN%20GLCODE=%22DP569744040%22%20YEAR=%222022%22%20PERIOD=%2200%22%20PERIOD_TO=%2212%22%20EXPENSE_FROM=%2210000%22%20EXPENSE_TO=%2269999%22&amp;envMan=STCC_LIVE" xr:uid="{901723B8-92E5-44A8-AA6F-7F8B8F9F0980}"/>
    <hyperlink ref="F19" display="xquery.xqy?XSCRIPT=Z_NML_COMTRXENQ.MAIN%20GLCODE=%22DP569744040%22%20YEAR=%222022%22%20PERIOD=%2200%22%20PERIOD_TO=%2212%22%20EXPENSE_FROM=%2210000%22%20EXPENSE_TO=%2269999%22&amp;envMan=STCC_LIVE" xr:uid="{692F5F6A-7580-413F-B374-3230B0370320}"/>
    <hyperlink ref="H19" display="https://stcclive.integrahosting.co.uk/eseries/xquery.xqy?XSCRIPT=Z_NML_FORTRXENQ.MAIN%20GLCODE=%22DP569744040%22%20YEAR=%222022%22%20PERIOD=%2200%22%20PERIOD_TO=%2212%22%20EXPENSE_FROM=%2210000%22%20EXPENSE_TO=%2269999%22&amp;envMan=STCC_LIVE" xr:uid="{EFDE4738-6F2E-467F-893A-1DD392824E25}"/>
    <hyperlink ref="E20" display="xquery.xqy?XSCRIPT=Z_NML_NMLTRXENQ.MAIN%20GLCODE=%22DP569744204%22%20YEAR=%222022%22%20PERIOD=%2200%22%20PERIOD_TO=%2212%22%20EXPENSE_FROM=%2210000%22%20EXPENSE_TO=%2269999%22&amp;envMan=STCC_LIVE" xr:uid="{58004718-F952-4370-9C94-90A8D2E8D3A3}"/>
    <hyperlink ref="F20" display="xquery.xqy?XSCRIPT=Z_NML_COMTRXENQ.MAIN%20GLCODE=%22DP569744204%22%20YEAR=%222022%22%20PERIOD=%2200%22%20PERIOD_TO=%2212%22%20EXPENSE_FROM=%2210000%22%20EXPENSE_TO=%2269999%22&amp;envMan=STCC_LIVE" xr:uid="{289D922C-419E-4F13-A01B-E21663E1AE11}"/>
    <hyperlink ref="H20" display="https://stcclive.integrahosting.co.uk/eseries/xquery.xqy?XSCRIPT=Z_NML_FORTRXENQ.MAIN%20GLCODE=%22DP569744204%22%20YEAR=%222022%22%20PERIOD=%2200%22%20PERIOD_TO=%2212%22%20EXPENSE_FROM=%2210000%22%20EXPENSE_TO=%2269999%22&amp;envMan=STCC_LIVE" xr:uid="{F3CE8CF9-1282-495F-867E-DAECF3602AD6}"/>
    <hyperlink ref="E21" display="xquery.xqy?XSCRIPT=Z_NML_NMLTRXENQ.MAIN%20GLCODE=%22DP569744335%22%20YEAR=%222022%22%20PERIOD=%2200%22%20PERIOD_TO=%2212%22%20EXPENSE_FROM=%2210000%22%20EXPENSE_TO=%2269999%22&amp;envMan=STCC_LIVE" xr:uid="{D9A1DAA4-190D-4103-B21A-955FF2147B35}"/>
    <hyperlink ref="F21" display="xquery.xqy?XSCRIPT=Z_NML_COMTRXENQ.MAIN%20GLCODE=%22DP569744335%22%20YEAR=%222022%22%20PERIOD=%2200%22%20PERIOD_TO=%2212%22%20EXPENSE_FROM=%2210000%22%20EXPENSE_TO=%2269999%22&amp;envMan=STCC_LIVE" xr:uid="{1BBB7710-BD6A-42DA-9F3A-D82452856E17}"/>
    <hyperlink ref="H21" display="https://stcclive.integrahosting.co.uk/eseries/xquery.xqy?XSCRIPT=Z_NML_FORTRXENQ.MAIN%20GLCODE=%22DP569744335%22%20YEAR=%222022%22%20PERIOD=%2200%22%20PERIOD_TO=%2212%22%20EXPENSE_FROM=%2210000%22%20EXPENSE_TO=%2269999%22&amp;envMan=STCC_LIVE" xr:uid="{46B0D9DA-97BA-4479-B66F-7E408F40E5FE}"/>
    <hyperlink ref="E22" display="xquery.xqy?XSCRIPT=Z_NML_NMLTRXENQ.MAIN%20GLCODE=%22DP569744399%22%20YEAR=%222022%22%20PERIOD=%2200%22%20PERIOD_TO=%2212%22%20EXPENSE_FROM=%2210000%22%20EXPENSE_TO=%2269999%22&amp;envMan=STCC_LIVE" xr:uid="{F6B14814-4754-401E-8328-146D391DBF10}"/>
    <hyperlink ref="F22" display="xquery.xqy?XSCRIPT=Z_NML_COMTRXENQ.MAIN%20GLCODE=%22DP569744399%22%20YEAR=%222022%22%20PERIOD=%2200%22%20PERIOD_TO=%2212%22%20EXPENSE_FROM=%2210000%22%20EXPENSE_TO=%2269999%22&amp;envMan=STCC_LIVE" xr:uid="{22618C6E-E95C-44EB-882D-23BEE0E7EEB3}"/>
    <hyperlink ref="H22" display="https://stcclive.integrahosting.co.uk/eseries/xquery.xqy?XSCRIPT=Z_NML_FORTRXENQ.MAIN%20GLCODE=%22DP569744399%22%20YEAR=%222022%22%20PERIOD=%2200%22%20PERIOD_TO=%2212%22%20EXPENSE_FROM=%2210000%22%20EXPENSE_TO=%2269999%22&amp;envMan=STCC_LIVE" xr:uid="{8465C76E-1FB2-49F0-B232-937BFF10D2F1}"/>
    <hyperlink ref="E23" display="xquery.xqy?XSCRIPT=Z_NML_NMLTRXENQ.MAIN%20GLCODE=%22DP569744702%22%20YEAR=%222022%22%20PERIOD=%2200%22%20PERIOD_TO=%2212%22%20EXPENSE_FROM=%2210000%22%20EXPENSE_TO=%2269999%22&amp;envMan=STCC_LIVE" xr:uid="{AF132237-FF3C-42D2-A472-654D0D5A3F7E}"/>
    <hyperlink ref="F23" display="xquery.xqy?XSCRIPT=Z_NML_COMTRXENQ.MAIN%20GLCODE=%22DP569744702%22%20YEAR=%222022%22%20PERIOD=%2200%22%20PERIOD_TO=%2212%22%20EXPENSE_FROM=%2210000%22%20EXPENSE_TO=%2269999%22&amp;envMan=STCC_LIVE" xr:uid="{60A75F88-09DE-40C8-87ED-5626FF780608}"/>
    <hyperlink ref="H23" display="https://stcclive.integrahosting.co.uk/eseries/xquery.xqy?XSCRIPT=Z_NML_FORTRXENQ.MAIN%20GLCODE=%22DP569744702%22%20YEAR=%222022%22%20PERIOD=%2200%22%20PERIOD_TO=%2212%22%20EXPENSE_FROM=%2210000%22%20EXPENSE_TO=%2269999%22&amp;envMan=STCC_LIVE" xr:uid="{9E798A05-5106-4ADA-873A-C352E1E72166}"/>
    <hyperlink ref="E24" display="xquery.xqy?XSCRIPT=Z_NML_NMLTRXENQ.MAIN%20GLCODE=%22DP569746501%22%20YEAR=%222022%22%20PERIOD=%2200%22%20PERIOD_TO=%2212%22%20EXPENSE_FROM=%2210000%22%20EXPENSE_TO=%2269999%22&amp;envMan=STCC_LIVE" xr:uid="{9A544A8E-637A-4CF5-B600-BEB831AD515D}"/>
    <hyperlink ref="F24" display="xquery.xqy?XSCRIPT=Z_NML_COMTRXENQ.MAIN%20GLCODE=%22DP569746501%22%20YEAR=%222022%22%20PERIOD=%2200%22%20PERIOD_TO=%2212%22%20EXPENSE_FROM=%2210000%22%20EXPENSE_TO=%2269999%22&amp;envMan=STCC_LIVE" xr:uid="{A65A7658-E9B0-4D80-828F-2B70AB95E329}"/>
    <hyperlink ref="H24" display="https://stcclive.integrahosting.co.uk/eseries/xquery.xqy?XSCRIPT=Z_NML_FORTRXENQ.MAIN%20GLCODE=%22DP569746501%22%20YEAR=%222022%22%20PERIOD=%2200%22%20PERIOD_TO=%2212%22%20EXPENSE_FROM=%2210000%22%20EXPENSE_TO=%2269999%22&amp;envMan=STCC_LIVE" xr:uid="{0E3A8377-08FB-4CA4-9FFF-EA1CF0E04FA1}"/>
    <hyperlink ref="E25" display="xquery.xqy?XSCRIPT=Z_NML_NMLTRXENQ.MAIN%20GLCODE=%22DP569747202%22%20YEAR=%222022%22%20PERIOD=%2200%22%20PERIOD_TO=%2212%22%20EXPENSE_FROM=%2210000%22%20EXPENSE_TO=%2269999%22&amp;envMan=STCC_LIVE" xr:uid="{BA991313-27AE-4B74-A189-B5E1A0A98C15}"/>
    <hyperlink ref="F25" display="xquery.xqy?XSCRIPT=Z_NML_COMTRXENQ.MAIN%20GLCODE=%22DP569747202%22%20YEAR=%222022%22%20PERIOD=%2200%22%20PERIOD_TO=%2212%22%20EXPENSE_FROM=%2210000%22%20EXPENSE_TO=%2269999%22&amp;envMan=STCC_LIVE" xr:uid="{99E33F09-ADB2-4ECC-B5A9-4AB766582687}"/>
    <hyperlink ref="H25" display="https://stcclive.integrahosting.co.uk/eseries/xquery.xqy?XSCRIPT=Z_NML_FORTRXENQ.MAIN%20GLCODE=%22DP569747202%22%20YEAR=%222022%22%20PERIOD=%2200%22%20PERIOD_TO=%2212%22%20EXPENSE_FROM=%2210000%22%20EXPENSE_TO=%2269999%22&amp;envMan=STCC_LIVE" xr:uid="{5B7CA29D-CCB2-4052-BE29-3F8D0A0591BE}"/>
    <hyperlink ref="E26" display="xquery.xqy?XSCRIPT=Z_NML_NMLTRXENQ.MAIN%20GLCODE=%22DP569748051%22%20YEAR=%222022%22%20PERIOD=%2200%22%20PERIOD_TO=%2212%22%20EXPENSE_FROM=%2210000%22%20EXPENSE_TO=%2269999%22&amp;envMan=STCC_LIVE" xr:uid="{71D9D786-60FF-4A3C-9A2A-32D450D81E89}"/>
    <hyperlink ref="F26" display="xquery.xqy?XSCRIPT=Z_NML_COMTRXENQ.MAIN%20GLCODE=%22DP569748051%22%20YEAR=%222022%22%20PERIOD=%2200%22%20PERIOD_TO=%2212%22%20EXPENSE_FROM=%2210000%22%20EXPENSE_TO=%2269999%22&amp;envMan=STCC_LIVE" xr:uid="{0A8A61DB-AB83-49F1-A607-3AF8A2DF0BA7}"/>
    <hyperlink ref="H26" display="https://stcclive.integrahosting.co.uk/eseries/xquery.xqy?XSCRIPT=Z_NML_FORTRXENQ.MAIN%20GLCODE=%22DP569748051%22%20YEAR=%222022%22%20PERIOD=%2200%22%20PERIOD_TO=%2212%22%20EXPENSE_FROM=%2210000%22%20EXPENSE_TO=%2269999%22&amp;envMan=STCC_LIVE" xr:uid="{DDE79F59-C656-41A2-B457-B940338A0E67}"/>
    <hyperlink ref="E28" display="xquery.xqy?XSCRIPT=Z_NML_NMLTRXENQ.MAIN%20GLCODE=%22DP569754892%22%20YEAR=%222022%22%20PERIOD=%2200%22%20PERIOD_TO=%2212%22%20EXPENSE_FROM=%2210000%22%20EXPENSE_TO=%2269999%22&amp;envMan=STCC_LIVE" xr:uid="{51325492-923B-4524-92A3-E8E6A601AB95}"/>
    <hyperlink ref="F28" display="xquery.xqy?XSCRIPT=Z_NML_COMTRXENQ.MAIN%20GLCODE=%22DP569754892%22%20YEAR=%222022%22%20PERIOD=%2200%22%20PERIOD_TO=%2212%22%20EXPENSE_FROM=%2210000%22%20EXPENSE_TO=%2269999%22&amp;envMan=STCC_LIVE" xr:uid="{793DEDA6-F9EE-4FDC-9151-145FAC3F2DE4}"/>
    <hyperlink ref="H28" display="https://stcclive.integrahosting.co.uk/eseries/xquery.xqy?XSCRIPT=Z_NML_FORTRXENQ.MAIN%20GLCODE=%22DP569754892%22%20YEAR=%222022%22%20PERIOD=%2200%22%20PERIOD_TO=%2212%22%20EXPENSE_FROM=%2210000%22%20EXPENSE_TO=%2269999%22&amp;envMan=STCC_LIVE" xr:uid="{ABDD9C61-F9F1-49A4-95BF-A7D4D8039BFC}"/>
    <hyperlink ref="E30" display="xquery.xqy?XSCRIPT=Z_NML_NMLTRXENQ.MAIN%20GLCODE=%22DP569769162%22%20YEAR=%222022%22%20PERIOD=%2200%22%20PERIOD_TO=%2212%22%20EXPENSE_FROM=%2210000%22%20EXPENSE_TO=%2269999%22&amp;envMan=STCC_LIVE" xr:uid="{B1A5E6EE-31D9-4CAD-A9A0-C88E20BC5072}"/>
    <hyperlink ref="F30" display="xquery.xqy?XSCRIPT=Z_NML_COMTRXENQ.MAIN%20GLCODE=%22DP569769162%22%20YEAR=%222022%22%20PERIOD=%2200%22%20PERIOD_TO=%2212%22%20EXPENSE_FROM=%2210000%22%20EXPENSE_TO=%2269999%22&amp;envMan=STCC_LIVE" xr:uid="{A6859DF4-F23E-4F99-A953-BBA73591B945}"/>
    <hyperlink ref="H30" display="https://stcclive.integrahosting.co.uk/eseries/xquery.xqy?XSCRIPT=Z_NML_FORTRXENQ.MAIN%20GLCODE=%22DP569769162%22%20YEAR=%222022%22%20PERIOD=%2200%22%20PERIOD_TO=%2212%22%20EXPENSE_FROM=%2210000%22%20EXPENSE_TO=%2269999%22&amp;envMan=STCC_LIVE" xr:uid="{663AFF96-AA06-4326-951D-603331064A7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F5E-169C-4C48-9999-E77DC790B13E}">
  <dimension ref="B1:J29"/>
  <sheetViews>
    <sheetView workbookViewId="0">
      <selection activeCell="J35" sqref="J35"/>
    </sheetView>
  </sheetViews>
  <sheetFormatPr defaultRowHeight="15" x14ac:dyDescent="0.2"/>
  <cols>
    <col min="1" max="1" width="1.8984375" customWidth="1"/>
    <col min="2" max="2" width="10.09765625" customWidth="1"/>
    <col min="4" max="4" width="11" customWidth="1"/>
    <col min="5" max="5" width="15.09765625" customWidth="1"/>
    <col min="6" max="6" width="1.69921875" customWidth="1"/>
    <col min="7" max="8" width="8.69921875" style="129"/>
    <col min="9" max="9" width="1.69921875" customWidth="1"/>
  </cols>
  <sheetData>
    <row r="1" spans="2:10" ht="18" x14ac:dyDescent="0.25">
      <c r="B1" s="1" t="s">
        <v>209</v>
      </c>
    </row>
    <row r="3" spans="2:10" x14ac:dyDescent="0.2">
      <c r="B3" s="128" t="s">
        <v>203</v>
      </c>
      <c r="G3" s="130" t="s">
        <v>51</v>
      </c>
      <c r="H3" s="130" t="s">
        <v>51</v>
      </c>
    </row>
    <row r="5" spans="2:10" x14ac:dyDescent="0.2">
      <c r="B5" t="e">
        <f>'App 1 - 23-24 LEP CORE Budget'!#REF!</f>
        <v>#REF!</v>
      </c>
      <c r="G5" s="129" t="e">
        <f>'App 1 - 23-24 LEP CORE Budget'!#REF!</f>
        <v>#REF!</v>
      </c>
    </row>
    <row r="6" spans="2:10" x14ac:dyDescent="0.2">
      <c r="B6" t="str">
        <f>'App 1 - 23-24 LEP CORE Budget'!A15</f>
        <v>PR/Marketing Support Contract (Social)</v>
      </c>
      <c r="G6" s="129" t="e">
        <f>'App 1 - 23-24 LEP CORE Budget'!#REF!</f>
        <v>#REF!</v>
      </c>
    </row>
    <row r="7" spans="2:10" x14ac:dyDescent="0.2">
      <c r="B7" t="str">
        <f>'App 1 - 23-24 LEP CORE Budget'!A25</f>
        <v>Marketing, Branding &amp; Communications</v>
      </c>
      <c r="G7" s="129" t="e">
        <f>'App 1 - 23-24 LEP CORE Budget'!#REF!</f>
        <v>#REF!</v>
      </c>
    </row>
    <row r="8" spans="2:10" x14ac:dyDescent="0.2">
      <c r="B8" t="str">
        <f>'App 1 - 23-24 LEP CORE Budget'!A26</f>
        <v>AGM/Annual Report</v>
      </c>
      <c r="G8" s="131" t="e">
        <f>'App 1 - 23-24 LEP CORE Budget'!#REF!</f>
        <v>#REF!</v>
      </c>
    </row>
    <row r="9" spans="2:10" x14ac:dyDescent="0.2">
      <c r="H9" s="132" t="e">
        <f>SUM(G5:G8)</f>
        <v>#REF!</v>
      </c>
    </row>
    <row r="10" spans="2:10" x14ac:dyDescent="0.2">
      <c r="H10" s="132"/>
    </row>
    <row r="11" spans="2:10" x14ac:dyDescent="0.2">
      <c r="B11" s="128" t="s">
        <v>204</v>
      </c>
      <c r="H11" s="132"/>
      <c r="J11" s="2" t="s">
        <v>215</v>
      </c>
    </row>
    <row r="12" spans="2:10" x14ac:dyDescent="0.2">
      <c r="H12" s="132"/>
    </row>
    <row r="13" spans="2:10" x14ac:dyDescent="0.2">
      <c r="B13" t="s">
        <v>206</v>
      </c>
      <c r="G13" s="129" t="e">
        <f>'App 1 - 23-24 LEP CORE Budget'!#REF!</f>
        <v>#REF!</v>
      </c>
      <c r="H13" s="132"/>
      <c r="J13" s="2" t="s">
        <v>217</v>
      </c>
    </row>
    <row r="14" spans="2:10" x14ac:dyDescent="0.2">
      <c r="B14" t="s">
        <v>210</v>
      </c>
      <c r="G14" s="129" t="e">
        <f>'App 1 - 23-24 LEP CORE Budget'!#REF!</f>
        <v>#REF!</v>
      </c>
      <c r="H14" s="132"/>
    </row>
    <row r="15" spans="2:10" x14ac:dyDescent="0.2">
      <c r="B15" t="s">
        <v>211</v>
      </c>
      <c r="G15" s="129" t="e">
        <f>'App 1 - 23-24 LEP CORE Budget'!#REF!</f>
        <v>#REF!</v>
      </c>
      <c r="H15" s="132"/>
      <c r="J15" s="2" t="s">
        <v>216</v>
      </c>
    </row>
    <row r="16" spans="2:10" x14ac:dyDescent="0.2">
      <c r="B16" t="s">
        <v>214</v>
      </c>
      <c r="G16" s="129" t="e">
        <f>'App 1 - 23-24 LEP CORE Budget'!#REF!</f>
        <v>#REF!</v>
      </c>
      <c r="H16" s="132"/>
    </row>
    <row r="17" spans="2:10" x14ac:dyDescent="0.2">
      <c r="B17" t="s">
        <v>213</v>
      </c>
      <c r="G17" s="131" t="e">
        <f>'App 1 - 23-24 LEP CORE Budget'!#REF!</f>
        <v>#REF!</v>
      </c>
      <c r="H17" s="132"/>
    </row>
    <row r="18" spans="2:10" x14ac:dyDescent="0.2">
      <c r="H18" s="132" t="e">
        <f>SUM(G13:G17)</f>
        <v>#REF!</v>
      </c>
    </row>
    <row r="19" spans="2:10" x14ac:dyDescent="0.2">
      <c r="B19" s="128" t="s">
        <v>207</v>
      </c>
      <c r="H19" s="132"/>
    </row>
    <row r="20" spans="2:10" x14ac:dyDescent="0.2">
      <c r="H20" s="132"/>
    </row>
    <row r="21" spans="2:10" x14ac:dyDescent="0.2">
      <c r="B21" t="s">
        <v>208</v>
      </c>
      <c r="H21" s="132" t="e">
        <f>'App 1 - 23-24 LEP CORE Budget'!#REF!</f>
        <v>#REF!</v>
      </c>
      <c r="J21" s="2" t="s">
        <v>223</v>
      </c>
    </row>
    <row r="22" spans="2:10" x14ac:dyDescent="0.2">
      <c r="H22" s="132"/>
    </row>
    <row r="23" spans="2:10" x14ac:dyDescent="0.2">
      <c r="B23" s="128" t="s">
        <v>200</v>
      </c>
    </row>
    <row r="24" spans="2:10" x14ac:dyDescent="0.2">
      <c r="B24" s="128"/>
    </row>
    <row r="25" spans="2:10" x14ac:dyDescent="0.2">
      <c r="B25" t="s">
        <v>212</v>
      </c>
      <c r="H25" s="132" t="e">
        <f>'App 1 - 23-24 LEP CORE Budget'!#REF!</f>
        <v>#REF!</v>
      </c>
      <c r="J25" s="2" t="s">
        <v>222</v>
      </c>
    </row>
    <row r="27" spans="2:10" ht="15.75" thickBot="1" x14ac:dyDescent="0.25">
      <c r="B27" s="111" t="s">
        <v>201</v>
      </c>
      <c r="H27" s="133" t="e">
        <f>SUM(H9:H26)</f>
        <v>#REF!</v>
      </c>
    </row>
    <row r="28" spans="2:10" ht="15.75" thickTop="1" x14ac:dyDescent="0.2"/>
    <row r="29" spans="2:10" x14ac:dyDescent="0.2">
      <c r="G29" s="134" t="s">
        <v>202</v>
      </c>
      <c r="H29" s="135" t="e">
        <f>'App 1 - 23-24 LEP CORE Budget'!#REF!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49B20-EA30-416E-8301-8CCB325C2D87}">
  <dimension ref="A1:N6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69921875" defaultRowHeight="15" x14ac:dyDescent="0.2"/>
  <cols>
    <col min="1" max="1" width="53.59765625" style="129" customWidth="1"/>
    <col min="2" max="2" width="13.5" style="209" hidden="1" customWidth="1"/>
    <col min="3" max="3" width="1.69921875" style="129" customWidth="1"/>
    <col min="4" max="4" width="12.3984375" style="129" customWidth="1"/>
    <col min="5" max="5" width="12.5" style="129" hidden="1" customWidth="1"/>
    <col min="6" max="6" width="12.3984375" style="129" hidden="1" customWidth="1"/>
    <col min="7" max="9" width="12.3984375" style="129" customWidth="1"/>
    <col min="10" max="10" width="13.69921875" style="151" hidden="1" customWidth="1"/>
    <col min="11" max="11" width="8.69921875" style="152" hidden="1" customWidth="1"/>
    <col min="12" max="12" width="2.69921875" style="129" customWidth="1"/>
    <col min="13" max="13" width="0" style="129" hidden="1" customWidth="1"/>
    <col min="14" max="16384" width="8.69921875" style="129"/>
  </cols>
  <sheetData>
    <row r="1" spans="1:13" ht="18" x14ac:dyDescent="0.25">
      <c r="A1" s="150" t="s">
        <v>637</v>
      </c>
      <c r="B1" s="207"/>
      <c r="L1" s="153"/>
    </row>
    <row r="2" spans="1:13" ht="18.75" thickBot="1" x14ac:dyDescent="0.3">
      <c r="A2" s="154" t="s">
        <v>675</v>
      </c>
      <c r="B2" s="208"/>
    </row>
    <row r="3" spans="1:13" ht="69.75" customHeight="1" thickBot="1" x14ac:dyDescent="0.25">
      <c r="D3" s="155" t="s">
        <v>638</v>
      </c>
      <c r="E3" s="156" t="s">
        <v>224</v>
      </c>
      <c r="F3" s="156" t="s">
        <v>394</v>
      </c>
      <c r="G3" s="156" t="s">
        <v>400</v>
      </c>
      <c r="H3" s="156" t="s">
        <v>150</v>
      </c>
      <c r="I3" s="157" t="s">
        <v>384</v>
      </c>
      <c r="J3" s="158" t="s">
        <v>182</v>
      </c>
      <c r="L3" s="159"/>
    </row>
    <row r="4" spans="1:13" ht="23.25" customHeight="1" x14ac:dyDescent="0.2">
      <c r="A4" s="160" t="s">
        <v>395</v>
      </c>
      <c r="B4" s="210"/>
      <c r="D4" s="161" t="s">
        <v>51</v>
      </c>
      <c r="E4" s="161" t="s">
        <v>51</v>
      </c>
      <c r="F4" s="161" t="s">
        <v>51</v>
      </c>
      <c r="G4" s="161" t="s">
        <v>51</v>
      </c>
      <c r="H4" s="161" t="s">
        <v>51</v>
      </c>
      <c r="I4" s="161" t="s">
        <v>51</v>
      </c>
      <c r="J4" s="162"/>
    </row>
    <row r="5" spans="1:13" x14ac:dyDescent="0.2">
      <c r="A5" s="160"/>
      <c r="B5" s="210"/>
      <c r="D5" s="163"/>
      <c r="E5" s="163"/>
      <c r="F5" s="163"/>
      <c r="G5" s="163"/>
      <c r="H5" s="163"/>
      <c r="I5" s="163"/>
      <c r="J5" s="164"/>
      <c r="K5" s="165" t="s">
        <v>398</v>
      </c>
    </row>
    <row r="6" spans="1:13" x14ac:dyDescent="0.2">
      <c r="A6" s="166" t="s">
        <v>120</v>
      </c>
      <c r="B6" s="211"/>
      <c r="D6" s="167"/>
      <c r="E6" s="167"/>
      <c r="F6" s="167"/>
      <c r="G6" s="167"/>
      <c r="H6" s="167"/>
      <c r="I6" s="167"/>
      <c r="J6" s="168"/>
    </row>
    <row r="7" spans="1:13" x14ac:dyDescent="0.2">
      <c r="A7" s="169" t="s">
        <v>0</v>
      </c>
      <c r="B7" s="212" t="s">
        <v>651</v>
      </c>
      <c r="D7" s="167">
        <f>ROUND((137970+4395)*1.2,-1)</f>
        <v>170840</v>
      </c>
      <c r="E7" s="167"/>
      <c r="F7" s="170"/>
      <c r="G7" s="167">
        <f>SUM(E7:F7)</f>
        <v>0</v>
      </c>
      <c r="H7" s="167"/>
      <c r="I7" s="167">
        <f>D7-H7</f>
        <v>170840</v>
      </c>
      <c r="J7" s="168"/>
      <c r="K7" s="152" t="s">
        <v>218</v>
      </c>
      <c r="L7" s="171"/>
      <c r="M7" s="129" t="s">
        <v>568</v>
      </c>
    </row>
    <row r="8" spans="1:13" x14ac:dyDescent="0.2">
      <c r="A8" s="169" t="s">
        <v>2</v>
      </c>
      <c r="B8" s="212" t="s">
        <v>652</v>
      </c>
      <c r="D8" s="170">
        <f>ROUND(63190*1.2,-1)</f>
        <v>75830</v>
      </c>
      <c r="E8" s="167"/>
      <c r="F8" s="170"/>
      <c r="G8" s="167">
        <f t="shared" ref="G8:G11" si="0">SUM(E8:F8)</f>
        <v>0</v>
      </c>
      <c r="H8" s="167"/>
      <c r="I8" s="167">
        <f t="shared" ref="I8:I11" si="1">D8-H8</f>
        <v>75830</v>
      </c>
      <c r="J8" s="168"/>
      <c r="K8" s="172" t="s">
        <v>219</v>
      </c>
      <c r="L8" s="171"/>
      <c r="M8" s="129" t="s">
        <v>405</v>
      </c>
    </row>
    <row r="9" spans="1:13" x14ac:dyDescent="0.2">
      <c r="A9" s="169" t="s">
        <v>653</v>
      </c>
      <c r="B9" s="212" t="s">
        <v>654</v>
      </c>
      <c r="D9" s="170">
        <f>ROUND(3210.3*12+(5/100*38523.6),-1)</f>
        <v>40450</v>
      </c>
      <c r="E9" s="167"/>
      <c r="F9" s="170"/>
      <c r="G9" s="167">
        <f t="shared" si="0"/>
        <v>0</v>
      </c>
      <c r="H9" s="167"/>
      <c r="I9" s="167">
        <f t="shared" si="1"/>
        <v>40450</v>
      </c>
      <c r="J9" s="173"/>
      <c r="K9" s="152" t="s">
        <v>220</v>
      </c>
      <c r="L9" s="171"/>
    </row>
    <row r="10" spans="1:13" x14ac:dyDescent="0.2">
      <c r="A10" s="169" t="s">
        <v>119</v>
      </c>
      <c r="B10" s="212" t="s">
        <v>191</v>
      </c>
      <c r="D10" s="170">
        <f>ROUND(55459*1.2,-1)</f>
        <v>66550</v>
      </c>
      <c r="E10" s="167"/>
      <c r="F10" s="170"/>
      <c r="G10" s="167">
        <f t="shared" si="0"/>
        <v>0</v>
      </c>
      <c r="H10" s="167"/>
      <c r="I10" s="167">
        <f t="shared" si="1"/>
        <v>66550</v>
      </c>
      <c r="J10" s="174"/>
      <c r="K10" s="152" t="s">
        <v>199</v>
      </c>
      <c r="L10" s="171"/>
      <c r="M10" s="129" t="s">
        <v>408</v>
      </c>
    </row>
    <row r="11" spans="1:13" x14ac:dyDescent="0.2">
      <c r="A11" s="169" t="s">
        <v>7</v>
      </c>
      <c r="B11" s="212" t="s">
        <v>190</v>
      </c>
      <c r="D11" s="170">
        <f>ROUND(947.1*52+(4/100*49249),-1)</f>
        <v>51220</v>
      </c>
      <c r="E11" s="167"/>
      <c r="F11" s="170"/>
      <c r="G11" s="167">
        <f t="shared" si="0"/>
        <v>0</v>
      </c>
      <c r="H11" s="167"/>
      <c r="I11" s="167">
        <f t="shared" si="1"/>
        <v>51220</v>
      </c>
      <c r="J11" s="174"/>
      <c r="K11" s="152" t="s">
        <v>221</v>
      </c>
      <c r="L11" s="171"/>
    </row>
    <row r="12" spans="1:13" x14ac:dyDescent="0.2">
      <c r="A12" s="169" t="s">
        <v>8</v>
      </c>
      <c r="B12" s="212"/>
      <c r="D12" s="175">
        <f>SUM(D7:D11)</f>
        <v>404890</v>
      </c>
      <c r="E12" s="175">
        <f>SUBTOTAL(9,E7:E11)</f>
        <v>0</v>
      </c>
      <c r="F12" s="175">
        <f>SUBTOTAL(9,F7:F11)</f>
        <v>0</v>
      </c>
      <c r="G12" s="175">
        <f>SUBTOTAL(9,G7:G11)</f>
        <v>0</v>
      </c>
      <c r="H12" s="175">
        <f>SUBTOTAL(9,H7:H11)</f>
        <v>0</v>
      </c>
      <c r="I12" s="175">
        <f>SUBTOTAL(9,I7:I11)</f>
        <v>404890</v>
      </c>
      <c r="J12" s="176">
        <v>54892</v>
      </c>
      <c r="K12" s="177"/>
      <c r="L12" s="171"/>
    </row>
    <row r="13" spans="1:13" x14ac:dyDescent="0.2">
      <c r="A13" s="178"/>
      <c r="B13" s="213"/>
      <c r="D13" s="167"/>
      <c r="E13" s="167"/>
      <c r="F13" s="167"/>
      <c r="G13" s="167"/>
      <c r="H13" s="167"/>
      <c r="I13" s="167"/>
      <c r="J13" s="176"/>
      <c r="K13" s="179"/>
      <c r="L13" s="171"/>
    </row>
    <row r="14" spans="1:13" x14ac:dyDescent="0.2">
      <c r="A14" s="166" t="s">
        <v>9</v>
      </c>
      <c r="B14" s="211"/>
      <c r="D14" s="167"/>
      <c r="E14" s="167"/>
      <c r="F14" s="167"/>
      <c r="G14" s="167"/>
      <c r="H14" s="167"/>
      <c r="I14" s="167"/>
      <c r="J14" s="176"/>
      <c r="L14" s="171"/>
    </row>
    <row r="15" spans="1:13" x14ac:dyDescent="0.2">
      <c r="A15" s="169" t="s">
        <v>10</v>
      </c>
      <c r="B15" s="212"/>
      <c r="D15" s="180">
        <v>30000</v>
      </c>
      <c r="E15" s="181"/>
      <c r="F15" s="180"/>
      <c r="G15" s="167">
        <f t="shared" ref="G15" si="2">SUM(E15:F15)</f>
        <v>0</v>
      </c>
      <c r="H15" s="167"/>
      <c r="I15" s="167">
        <f t="shared" ref="I15" si="3">D15-H15</f>
        <v>30000</v>
      </c>
      <c r="J15" s="182">
        <v>44040</v>
      </c>
      <c r="K15" s="152" t="s">
        <v>198</v>
      </c>
      <c r="L15" s="171"/>
      <c r="M15" s="129" t="s">
        <v>404</v>
      </c>
    </row>
    <row r="16" spans="1:13" x14ac:dyDescent="0.2">
      <c r="A16" s="178"/>
      <c r="B16" s="213"/>
      <c r="D16" s="183">
        <f>SUM(D15)</f>
        <v>30000</v>
      </c>
      <c r="E16" s="183">
        <f t="shared" ref="E16:I16" si="4">SUBTOTAL(9,E15:E15)</f>
        <v>0</v>
      </c>
      <c r="F16" s="183">
        <f t="shared" si="4"/>
        <v>0</v>
      </c>
      <c r="G16" s="175">
        <f t="shared" si="4"/>
        <v>0</v>
      </c>
      <c r="H16" s="175">
        <f t="shared" si="4"/>
        <v>0</v>
      </c>
      <c r="I16" s="175">
        <f t="shared" si="4"/>
        <v>30000</v>
      </c>
      <c r="J16" s="176"/>
      <c r="L16" s="171"/>
    </row>
    <row r="17" spans="1:13" x14ac:dyDescent="0.2">
      <c r="A17" s="166" t="s">
        <v>396</v>
      </c>
      <c r="B17" s="211"/>
      <c r="D17" s="167"/>
      <c r="E17" s="167"/>
      <c r="F17" s="167"/>
      <c r="G17" s="167"/>
      <c r="H17" s="167"/>
      <c r="I17" s="167"/>
      <c r="J17" s="176"/>
      <c r="L17" s="171"/>
    </row>
    <row r="18" spans="1:13" x14ac:dyDescent="0.2">
      <c r="A18" s="191" t="s">
        <v>17</v>
      </c>
      <c r="B18" s="214"/>
      <c r="D18" s="170">
        <f>3500*1.2</f>
        <v>4200</v>
      </c>
      <c r="E18" s="167"/>
      <c r="F18" s="167"/>
      <c r="G18" s="167">
        <f t="shared" ref="G18:G29" si="5">SUM(E18:F18)</f>
        <v>0</v>
      </c>
      <c r="H18" s="167"/>
      <c r="I18" s="167">
        <f t="shared" ref="I18:I29" si="6">D18-H18</f>
        <v>4200</v>
      </c>
      <c r="J18" s="176">
        <v>47202</v>
      </c>
      <c r="K18" s="152" t="s">
        <v>50</v>
      </c>
      <c r="L18" s="171"/>
    </row>
    <row r="19" spans="1:13" x14ac:dyDescent="0.2">
      <c r="A19" s="169" t="s">
        <v>18</v>
      </c>
      <c r="B19" s="212"/>
      <c r="D19" s="170">
        <v>7200</v>
      </c>
      <c r="E19" s="167"/>
      <c r="F19" s="170"/>
      <c r="G19" s="167">
        <f t="shared" si="5"/>
        <v>0</v>
      </c>
      <c r="H19" s="167"/>
      <c r="I19" s="167">
        <f t="shared" si="6"/>
        <v>7200</v>
      </c>
      <c r="J19" s="176">
        <v>54892</v>
      </c>
      <c r="K19" s="152" t="s">
        <v>193</v>
      </c>
      <c r="L19" s="171"/>
      <c r="M19" s="129" t="s">
        <v>403</v>
      </c>
    </row>
    <row r="20" spans="1:13" x14ac:dyDescent="0.2">
      <c r="A20" s="169" t="s">
        <v>659</v>
      </c>
      <c r="B20" s="212"/>
      <c r="D20" s="170">
        <v>10000</v>
      </c>
      <c r="E20" s="167"/>
      <c r="F20" s="170"/>
      <c r="G20" s="167">
        <f t="shared" si="5"/>
        <v>0</v>
      </c>
      <c r="H20" s="167"/>
      <c r="I20" s="167">
        <f t="shared" si="6"/>
        <v>10000</v>
      </c>
      <c r="J20" s="176"/>
      <c r="L20" s="171"/>
    </row>
    <row r="21" spans="1:13" x14ac:dyDescent="0.2">
      <c r="A21" s="169" t="s">
        <v>20</v>
      </c>
      <c r="B21" s="212"/>
      <c r="D21" s="170">
        <v>1000</v>
      </c>
      <c r="E21" s="167"/>
      <c r="F21" s="167"/>
      <c r="G21" s="167">
        <f t="shared" si="5"/>
        <v>0</v>
      </c>
      <c r="H21" s="167"/>
      <c r="I21" s="167">
        <f t="shared" si="6"/>
        <v>1000</v>
      </c>
      <c r="J21" s="182">
        <v>46501</v>
      </c>
      <c r="K21" s="152" t="s">
        <v>117</v>
      </c>
      <c r="L21" s="171"/>
    </row>
    <row r="22" spans="1:13" x14ac:dyDescent="0.2">
      <c r="A22" s="169" t="s">
        <v>21</v>
      </c>
      <c r="B22" s="212"/>
      <c r="D22" s="170">
        <v>5000</v>
      </c>
      <c r="E22" s="167"/>
      <c r="F22" s="167"/>
      <c r="G22" s="167">
        <f t="shared" si="5"/>
        <v>0</v>
      </c>
      <c r="H22" s="167"/>
      <c r="I22" s="167">
        <f t="shared" si="6"/>
        <v>5000</v>
      </c>
      <c r="J22" s="182">
        <v>18610</v>
      </c>
      <c r="K22" s="152" t="s">
        <v>118</v>
      </c>
      <c r="L22" s="171"/>
    </row>
    <row r="23" spans="1:13" x14ac:dyDescent="0.2">
      <c r="A23" s="169" t="s">
        <v>22</v>
      </c>
      <c r="B23" s="212"/>
      <c r="D23" s="170">
        <f>ROUND(11110+ (10/100*11110),-1)</f>
        <v>12220</v>
      </c>
      <c r="E23" s="167"/>
      <c r="F23" s="167"/>
      <c r="G23" s="167">
        <f t="shared" si="5"/>
        <v>0</v>
      </c>
      <c r="H23" s="167"/>
      <c r="I23" s="167">
        <f t="shared" si="6"/>
        <v>12220</v>
      </c>
      <c r="J23" s="176">
        <v>48051</v>
      </c>
      <c r="K23" s="152" t="s">
        <v>47</v>
      </c>
      <c r="L23" s="171"/>
    </row>
    <row r="24" spans="1:13" x14ac:dyDescent="0.2">
      <c r="A24" s="169" t="s">
        <v>23</v>
      </c>
      <c r="B24" s="212"/>
      <c r="D24" s="170">
        <f>ROUND(4320+(5/100*4320),-1)</f>
        <v>4540</v>
      </c>
      <c r="E24" s="167"/>
      <c r="F24" s="167"/>
      <c r="G24" s="167">
        <f t="shared" si="5"/>
        <v>0</v>
      </c>
      <c r="H24" s="167"/>
      <c r="I24" s="167">
        <f t="shared" si="6"/>
        <v>4540</v>
      </c>
      <c r="J24" s="176">
        <v>44204</v>
      </c>
      <c r="K24" s="152" t="s">
        <v>48</v>
      </c>
      <c r="L24" s="171"/>
    </row>
    <row r="25" spans="1:13" x14ac:dyDescent="0.2">
      <c r="A25" s="169" t="s">
        <v>24</v>
      </c>
      <c r="B25" s="212"/>
      <c r="D25" s="170">
        <v>12500</v>
      </c>
      <c r="E25" s="167"/>
      <c r="F25" s="170"/>
      <c r="G25" s="167">
        <f t="shared" si="5"/>
        <v>0</v>
      </c>
      <c r="H25" s="167"/>
      <c r="I25" s="167">
        <f t="shared" si="6"/>
        <v>12500</v>
      </c>
      <c r="J25" s="182">
        <v>44040</v>
      </c>
      <c r="K25" s="152" t="s">
        <v>195</v>
      </c>
      <c r="L25" s="171"/>
    </row>
    <row r="26" spans="1:13" x14ac:dyDescent="0.2">
      <c r="A26" s="169" t="s">
        <v>25</v>
      </c>
      <c r="B26" s="212"/>
      <c r="D26" s="170">
        <v>10000</v>
      </c>
      <c r="E26" s="167"/>
      <c r="F26" s="170"/>
      <c r="G26" s="167">
        <f t="shared" si="5"/>
        <v>0</v>
      </c>
      <c r="H26" s="167"/>
      <c r="I26" s="167">
        <f t="shared" si="6"/>
        <v>10000</v>
      </c>
      <c r="J26" s="182">
        <v>44218</v>
      </c>
      <c r="K26" s="152" t="s">
        <v>196</v>
      </c>
      <c r="L26" s="171"/>
      <c r="M26" s="129" t="s">
        <v>567</v>
      </c>
    </row>
    <row r="27" spans="1:13" x14ac:dyDescent="0.2">
      <c r="A27" s="169" t="s">
        <v>26</v>
      </c>
      <c r="B27" s="212"/>
      <c r="D27" s="170">
        <v>2000</v>
      </c>
      <c r="E27" s="167"/>
      <c r="F27" s="167"/>
      <c r="G27" s="167">
        <f t="shared" si="5"/>
        <v>0</v>
      </c>
      <c r="H27" s="167"/>
      <c r="I27" s="167">
        <f t="shared" si="6"/>
        <v>2000</v>
      </c>
      <c r="J27" s="182">
        <v>46501</v>
      </c>
      <c r="K27" s="152" t="s">
        <v>116</v>
      </c>
      <c r="L27" s="171"/>
    </row>
    <row r="28" spans="1:13" x14ac:dyDescent="0.2">
      <c r="A28" s="169" t="s">
        <v>28</v>
      </c>
      <c r="B28" s="212"/>
      <c r="D28" s="170">
        <v>1500</v>
      </c>
      <c r="E28" s="167"/>
      <c r="F28" s="167"/>
      <c r="G28" s="167">
        <f t="shared" si="5"/>
        <v>0</v>
      </c>
      <c r="H28" s="167"/>
      <c r="I28" s="167">
        <f t="shared" si="6"/>
        <v>1500</v>
      </c>
      <c r="J28" s="182">
        <v>44335</v>
      </c>
      <c r="K28" s="152" t="s">
        <v>115</v>
      </c>
      <c r="L28" s="171"/>
    </row>
    <row r="29" spans="1:13" x14ac:dyDescent="0.2">
      <c r="A29" s="169" t="s">
        <v>29</v>
      </c>
      <c r="B29" s="212"/>
      <c r="D29" s="170">
        <v>4880</v>
      </c>
      <c r="E29" s="167"/>
      <c r="F29" s="167"/>
      <c r="G29" s="167">
        <f t="shared" si="5"/>
        <v>0</v>
      </c>
      <c r="H29" s="167"/>
      <c r="I29" s="167">
        <f t="shared" si="6"/>
        <v>4880</v>
      </c>
      <c r="J29" s="176">
        <v>47202</v>
      </c>
      <c r="K29" s="152" t="s">
        <v>46</v>
      </c>
      <c r="L29" s="171"/>
    </row>
    <row r="30" spans="1:13" x14ac:dyDescent="0.2">
      <c r="A30" s="185"/>
      <c r="B30" s="214"/>
      <c r="D30" s="186">
        <f>SUM(D18:D29)</f>
        <v>75040</v>
      </c>
      <c r="E30" s="186">
        <f>SUBTOTAL(9,E18:E29)</f>
        <v>0</v>
      </c>
      <c r="F30" s="186">
        <f>SUBTOTAL(9,F18:F29)</f>
        <v>0</v>
      </c>
      <c r="G30" s="186">
        <f>SUBTOTAL(9,G18:G29)</f>
        <v>0</v>
      </c>
      <c r="H30" s="186">
        <f>SUBTOTAL(9,H18:H29)</f>
        <v>0</v>
      </c>
      <c r="I30" s="186">
        <f>SUBTOTAL(9,I18:I29)</f>
        <v>75040</v>
      </c>
      <c r="J30" s="173"/>
      <c r="L30" s="171"/>
    </row>
    <row r="31" spans="1:13" x14ac:dyDescent="0.2">
      <c r="A31" s="166" t="s">
        <v>30</v>
      </c>
      <c r="B31" s="211"/>
      <c r="D31" s="183"/>
      <c r="E31" s="183"/>
      <c r="F31" s="183"/>
      <c r="G31" s="183"/>
      <c r="H31" s="183"/>
      <c r="I31" s="183"/>
      <c r="J31" s="176"/>
      <c r="L31" s="171"/>
    </row>
    <row r="32" spans="1:13" x14ac:dyDescent="0.2">
      <c r="A32" s="169" t="s">
        <v>31</v>
      </c>
      <c r="B32" s="212"/>
      <c r="D32" s="170">
        <v>10000</v>
      </c>
      <c r="E32" s="167"/>
      <c r="F32" s="167"/>
      <c r="G32" s="167">
        <f t="shared" ref="G32:G33" si="7">SUM(E32:F32)</f>
        <v>0</v>
      </c>
      <c r="H32" s="167"/>
      <c r="I32" s="167">
        <f t="shared" ref="I32:I33" si="8">D32-H32</f>
        <v>10000</v>
      </c>
      <c r="J32" s="176">
        <v>47202</v>
      </c>
      <c r="K32" s="152" t="s">
        <v>45</v>
      </c>
      <c r="L32" s="171"/>
    </row>
    <row r="33" spans="1:14" x14ac:dyDescent="0.2">
      <c r="A33" s="169" t="s">
        <v>32</v>
      </c>
      <c r="B33" s="212"/>
      <c r="D33" s="170">
        <v>20000</v>
      </c>
      <c r="E33" s="167"/>
      <c r="F33" s="167"/>
      <c r="G33" s="167">
        <f t="shared" si="7"/>
        <v>0</v>
      </c>
      <c r="H33" s="167"/>
      <c r="I33" s="167">
        <f t="shared" si="8"/>
        <v>20000</v>
      </c>
      <c r="J33" s="176">
        <v>44399</v>
      </c>
      <c r="K33" s="152" t="s">
        <v>49</v>
      </c>
      <c r="L33" s="171"/>
    </row>
    <row r="34" spans="1:14" x14ac:dyDescent="0.2">
      <c r="A34" s="169"/>
      <c r="B34" s="212"/>
      <c r="D34" s="187">
        <f>SUM(D32:D33)</f>
        <v>30000</v>
      </c>
      <c r="E34" s="187">
        <f t="shared" ref="E34:I34" si="9">SUBTOTAL(9,E32:E33)</f>
        <v>0</v>
      </c>
      <c r="F34" s="187">
        <f t="shared" si="9"/>
        <v>0</v>
      </c>
      <c r="G34" s="187">
        <f t="shared" si="9"/>
        <v>0</v>
      </c>
      <c r="H34" s="187">
        <f t="shared" si="9"/>
        <v>0</v>
      </c>
      <c r="I34" s="187">
        <f t="shared" si="9"/>
        <v>30000</v>
      </c>
      <c r="J34" s="173"/>
      <c r="L34" s="171"/>
    </row>
    <row r="35" spans="1:14" ht="13.7" customHeight="1" x14ac:dyDescent="0.2">
      <c r="A35" s="178"/>
      <c r="B35" s="213"/>
      <c r="D35" s="167"/>
      <c r="E35" s="167"/>
      <c r="F35" s="167"/>
      <c r="G35" s="167"/>
      <c r="H35" s="167"/>
      <c r="I35" s="167"/>
      <c r="J35" s="182"/>
      <c r="L35" s="171"/>
    </row>
    <row r="36" spans="1:14" ht="0.6" customHeight="1" x14ac:dyDescent="0.2">
      <c r="A36" s="169" t="s">
        <v>391</v>
      </c>
      <c r="B36" s="212"/>
      <c r="D36" s="167">
        <v>0</v>
      </c>
      <c r="E36" s="167">
        <f>SUMIF('DP5697 Transactions'!A:A,'App 1 - 23-24 LEP CORE Budget'!A36,'DP5697 Transactions'!G:G)</f>
        <v>0</v>
      </c>
      <c r="F36" s="167"/>
      <c r="G36" s="167">
        <f t="shared" ref="G36" si="10">SUM(E36:F36)</f>
        <v>0</v>
      </c>
      <c r="H36" s="183"/>
      <c r="I36" s="167">
        <f t="shared" ref="I36" si="11">D36-H36</f>
        <v>0</v>
      </c>
      <c r="J36" s="176"/>
      <c r="K36" s="152" t="s">
        <v>392</v>
      </c>
      <c r="L36" s="171"/>
    </row>
    <row r="37" spans="1:14" ht="9" customHeight="1" x14ac:dyDescent="0.2">
      <c r="A37" s="178"/>
      <c r="B37" s="213"/>
      <c r="D37" s="167"/>
      <c r="E37" s="167"/>
      <c r="F37" s="167"/>
      <c r="G37" s="167"/>
      <c r="H37" s="167"/>
      <c r="I37" s="167"/>
      <c r="J37" s="182"/>
    </row>
    <row r="38" spans="1:14" ht="15.75" thickBot="1" x14ac:dyDescent="0.25">
      <c r="A38" s="188" t="s">
        <v>35</v>
      </c>
      <c r="B38" s="214"/>
      <c r="D38" s="189">
        <f>D12+D16+D30+D34</f>
        <v>539930</v>
      </c>
      <c r="E38" s="189">
        <f>SUBTOTAL(9,E7:E37)</f>
        <v>0</v>
      </c>
      <c r="F38" s="189">
        <f>SUBTOTAL(9,F7:F37)</f>
        <v>0</v>
      </c>
      <c r="G38" s="189">
        <f>SUBTOTAL(9,G7:G37)</f>
        <v>0</v>
      </c>
      <c r="H38" s="189">
        <f>SUBTOTAL(9,H7:H37)</f>
        <v>0</v>
      </c>
      <c r="I38" s="189">
        <f>SUBTOTAL(9,I7:I37)</f>
        <v>539930</v>
      </c>
      <c r="J38" s="182"/>
      <c r="N38" s="199"/>
    </row>
    <row r="39" spans="1:14" ht="15.75" thickTop="1" x14ac:dyDescent="0.2">
      <c r="A39" s="188"/>
      <c r="B39" s="214"/>
      <c r="D39" s="183"/>
      <c r="E39" s="183"/>
      <c r="F39" s="183"/>
      <c r="G39" s="183"/>
      <c r="H39" s="183"/>
      <c r="I39" s="183"/>
      <c r="J39" s="182"/>
    </row>
    <row r="40" spans="1:14" ht="15.75" thickBot="1" x14ac:dyDescent="0.25">
      <c r="A40" s="178"/>
      <c r="B40" s="213"/>
      <c r="D40" s="189">
        <f>SUM(D12+D16+D30+D34)</f>
        <v>539930</v>
      </c>
      <c r="E40" s="189">
        <f>SUBTOTAL(9,E5:E37)</f>
        <v>0</v>
      </c>
      <c r="F40" s="189">
        <f>SUBTOTAL(9,F5:F37)</f>
        <v>0</v>
      </c>
      <c r="G40" s="189">
        <f>SUBTOTAL(9,G5:G37)</f>
        <v>0</v>
      </c>
      <c r="H40" s="189">
        <f>SUBTOTAL(9,H5:H37)</f>
        <v>0</v>
      </c>
      <c r="I40" s="189">
        <f>SUBTOTAL(9,I5:I37)</f>
        <v>539930</v>
      </c>
      <c r="J40" s="182"/>
      <c r="K40" s="159" t="s">
        <v>121</v>
      </c>
    </row>
    <row r="41" spans="1:14" ht="15.75" thickTop="1" x14ac:dyDescent="0.2">
      <c r="A41" s="178"/>
      <c r="B41" s="213"/>
      <c r="D41" s="183"/>
      <c r="E41" s="183"/>
      <c r="F41" s="183"/>
      <c r="G41" s="183"/>
      <c r="H41" s="183"/>
      <c r="I41" s="183"/>
      <c r="J41" s="182"/>
      <c r="K41" s="159"/>
    </row>
    <row r="42" spans="1:14" x14ac:dyDescent="0.2">
      <c r="A42" s="188" t="s">
        <v>36</v>
      </c>
      <c r="B42" s="214"/>
      <c r="D42" s="167"/>
      <c r="E42" s="167"/>
      <c r="F42" s="167"/>
      <c r="G42" s="167"/>
      <c r="H42" s="167"/>
      <c r="I42" s="167"/>
      <c r="J42" s="182"/>
    </row>
    <row r="43" spans="1:14" x14ac:dyDescent="0.2">
      <c r="A43" s="188" t="s">
        <v>37</v>
      </c>
      <c r="B43" s="215" t="s">
        <v>655</v>
      </c>
      <c r="D43" s="170">
        <v>-375000</v>
      </c>
      <c r="E43" s="190"/>
      <c r="F43" s="190"/>
      <c r="G43" s="167">
        <f t="shared" ref="G43" si="12">E43+F43</f>
        <v>0</v>
      </c>
      <c r="H43" s="167"/>
      <c r="I43" s="167">
        <f t="shared" ref="I43:I45" si="13">D43-H43</f>
        <v>-375000</v>
      </c>
      <c r="J43" s="182"/>
      <c r="K43" s="152" t="s">
        <v>393</v>
      </c>
    </row>
    <row r="44" spans="1:14" x14ac:dyDescent="0.2">
      <c r="A44" s="191" t="s">
        <v>192</v>
      </c>
      <c r="B44" s="214"/>
      <c r="D44" s="170">
        <v>-164930</v>
      </c>
      <c r="E44" s="190"/>
      <c r="F44" s="190"/>
      <c r="G44" s="167">
        <f t="shared" ref="G44:G45" si="14">SUM(E44:F44)</f>
        <v>0</v>
      </c>
      <c r="H44" s="167"/>
      <c r="I44" s="167">
        <f t="shared" si="13"/>
        <v>-164930</v>
      </c>
      <c r="J44" s="192"/>
      <c r="K44" s="152" t="s">
        <v>188</v>
      </c>
    </row>
    <row r="45" spans="1:14" hidden="1" x14ac:dyDescent="0.2">
      <c r="A45" s="191" t="s">
        <v>406</v>
      </c>
      <c r="B45" s="214"/>
      <c r="D45" s="170"/>
      <c r="E45" s="190"/>
      <c r="F45" s="190"/>
      <c r="G45" s="167">
        <f t="shared" si="14"/>
        <v>0</v>
      </c>
      <c r="H45" s="167"/>
      <c r="I45" s="167">
        <f t="shared" si="13"/>
        <v>0</v>
      </c>
      <c r="J45" s="193"/>
      <c r="K45" s="152" t="s">
        <v>197</v>
      </c>
      <c r="M45" s="129" t="s">
        <v>569</v>
      </c>
    </row>
    <row r="46" spans="1:14" ht="15.75" thickBot="1" x14ac:dyDescent="0.25">
      <c r="A46" s="188" t="s">
        <v>41</v>
      </c>
      <c r="B46" s="214"/>
      <c r="D46" s="189">
        <f>SUM(D43:D45)</f>
        <v>-539930</v>
      </c>
      <c r="E46" s="189">
        <f>SUBTOTAL(9,E43:E45)</f>
        <v>0</v>
      </c>
      <c r="F46" s="189">
        <f>SUBTOTAL(9,F43:F45)</f>
        <v>0</v>
      </c>
      <c r="G46" s="189">
        <f>SUBTOTAL(9,G43:G45)</f>
        <v>0</v>
      </c>
      <c r="H46" s="189">
        <f>SUBTOTAL(9,H43:H45)</f>
        <v>0</v>
      </c>
      <c r="I46" s="189">
        <f>SUBTOTAL(9,I43:I45)</f>
        <v>-539930</v>
      </c>
      <c r="J46" s="182"/>
    </row>
    <row r="47" spans="1:14" ht="16.5" thickTop="1" thickBot="1" x14ac:dyDescent="0.25">
      <c r="A47" s="188" t="s">
        <v>397</v>
      </c>
      <c r="B47" s="213"/>
      <c r="D47" s="194">
        <f t="shared" ref="D47:I47" si="15">D40+D46</f>
        <v>0</v>
      </c>
      <c r="E47" s="194">
        <f t="shared" si="15"/>
        <v>0</v>
      </c>
      <c r="F47" s="194">
        <f t="shared" si="15"/>
        <v>0</v>
      </c>
      <c r="G47" s="194">
        <f t="shared" si="15"/>
        <v>0</v>
      </c>
      <c r="H47" s="194">
        <f t="shared" si="15"/>
        <v>0</v>
      </c>
      <c r="I47" s="194">
        <f t="shared" si="15"/>
        <v>0</v>
      </c>
      <c r="J47" s="193"/>
    </row>
    <row r="48" spans="1:14" x14ac:dyDescent="0.2">
      <c r="A48" s="188"/>
      <c r="B48" s="214"/>
    </row>
    <row r="49" spans="1:13" hidden="1" x14ac:dyDescent="0.2">
      <c r="A49" s="178"/>
      <c r="B49" s="213"/>
      <c r="E49" s="129">
        <f>'DP5697 Transactions'!G133</f>
        <v>0</v>
      </c>
      <c r="L49" s="195"/>
      <c r="M49" s="184"/>
    </row>
    <row r="50" spans="1:13" hidden="1" x14ac:dyDescent="0.2">
      <c r="A50" s="188"/>
      <c r="B50" s="214"/>
      <c r="E50" s="129">
        <f>E49-E47</f>
        <v>0</v>
      </c>
    </row>
    <row r="51" spans="1:13" x14ac:dyDescent="0.2">
      <c r="A51" s="188" t="s">
        <v>52</v>
      </c>
      <c r="B51" s="214"/>
    </row>
    <row r="52" spans="1:13" x14ac:dyDescent="0.2">
      <c r="A52" s="188" t="s">
        <v>189</v>
      </c>
      <c r="B52" s="214"/>
    </row>
    <row r="53" spans="1:13" x14ac:dyDescent="0.2">
      <c r="A53" s="188" t="s">
        <v>656</v>
      </c>
      <c r="B53" s="214"/>
    </row>
    <row r="54" spans="1:13" x14ac:dyDescent="0.2">
      <c r="A54" s="188" t="s">
        <v>657</v>
      </c>
      <c r="B54" s="214"/>
    </row>
    <row r="55" spans="1:13" x14ac:dyDescent="0.2">
      <c r="A55" s="191" t="s">
        <v>658</v>
      </c>
      <c r="B55" s="214"/>
    </row>
    <row r="56" spans="1:13" ht="16.5" customHeight="1" x14ac:dyDescent="0.2">
      <c r="A56" s="191"/>
      <c r="B56" s="214"/>
    </row>
    <row r="57" spans="1:13" x14ac:dyDescent="0.2">
      <c r="A57" s="178"/>
      <c r="B57" s="213"/>
    </row>
    <row r="58" spans="1:13" x14ac:dyDescent="0.2">
      <c r="A58" s="178"/>
      <c r="B58" s="213"/>
    </row>
    <row r="59" spans="1:13" x14ac:dyDescent="0.2">
      <c r="A59" s="178"/>
      <c r="B59" s="213"/>
    </row>
    <row r="60" spans="1:13" x14ac:dyDescent="0.2">
      <c r="A60" s="178"/>
      <c r="B60" s="213"/>
    </row>
    <row r="61" spans="1:13" x14ac:dyDescent="0.2">
      <c r="A61" s="178"/>
      <c r="B61" s="213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0D98-7778-4D8A-8C08-BE4FBE279B89}">
  <dimension ref="A1:I16"/>
  <sheetViews>
    <sheetView zoomScale="80" zoomScaleNormal="80" workbookViewId="0">
      <selection activeCell="I12" sqref="I12"/>
    </sheetView>
  </sheetViews>
  <sheetFormatPr defaultRowHeight="15" x14ac:dyDescent="0.2"/>
  <cols>
    <col min="1" max="1" width="3.5" customWidth="1"/>
    <col min="5" max="5" width="11.59765625" customWidth="1"/>
    <col min="6" max="6" width="11.8984375" style="148" customWidth="1"/>
    <col min="7" max="7" width="14.3984375" style="148" bestFit="1" customWidth="1"/>
    <col min="8" max="8" width="1.8984375" customWidth="1"/>
  </cols>
  <sheetData>
    <row r="1" spans="1:9" x14ac:dyDescent="0.2">
      <c r="A1" s="128" t="s">
        <v>660</v>
      </c>
    </row>
    <row r="3" spans="1:9" s="111" customFormat="1" x14ac:dyDescent="0.2">
      <c r="F3" s="202" t="s">
        <v>51</v>
      </c>
      <c r="G3" s="202" t="s">
        <v>51</v>
      </c>
      <c r="I3" s="111" t="s">
        <v>52</v>
      </c>
    </row>
    <row r="4" spans="1:9" x14ac:dyDescent="0.2">
      <c r="B4" s="111" t="s">
        <v>661</v>
      </c>
      <c r="G4" s="148">
        <v>-1232055.5899999999</v>
      </c>
      <c r="I4" t="s">
        <v>122</v>
      </c>
    </row>
    <row r="6" spans="1:9" x14ac:dyDescent="0.2">
      <c r="B6" s="111" t="s">
        <v>53</v>
      </c>
    </row>
    <row r="7" spans="1:9" x14ac:dyDescent="0.2">
      <c r="B7" t="s">
        <v>402</v>
      </c>
      <c r="G7" s="148">
        <v>-18573.12</v>
      </c>
      <c r="I7" t="s">
        <v>407</v>
      </c>
    </row>
    <row r="9" spans="1:9" x14ac:dyDescent="0.2">
      <c r="B9" s="111" t="s">
        <v>54</v>
      </c>
    </row>
    <row r="10" spans="1:9" x14ac:dyDescent="0.2">
      <c r="B10" s="206" t="s">
        <v>55</v>
      </c>
    </row>
    <row r="11" spans="1:9" x14ac:dyDescent="0.2">
      <c r="B11" t="s">
        <v>663</v>
      </c>
      <c r="F11" s="148">
        <v>67100</v>
      </c>
      <c r="I11" t="s">
        <v>399</v>
      </c>
    </row>
    <row r="12" spans="1:9" x14ac:dyDescent="0.2">
      <c r="B12" t="s">
        <v>664</v>
      </c>
      <c r="F12" s="203">
        <v>5410.5</v>
      </c>
      <c r="I12" t="s">
        <v>673</v>
      </c>
    </row>
    <row r="13" spans="1:9" x14ac:dyDescent="0.2">
      <c r="G13" s="148">
        <v>72510.5</v>
      </c>
    </row>
    <row r="15" spans="1:9" ht="15.75" thickBot="1" x14ac:dyDescent="0.25">
      <c r="B15" s="111" t="s">
        <v>662</v>
      </c>
      <c r="G15" s="204">
        <v>-1178118.21</v>
      </c>
    </row>
    <row r="16" spans="1:9" ht="15.75" thickTop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A848-AC9D-40D5-B9A7-525CF6D06372}">
  <dimension ref="A1:L30"/>
  <sheetViews>
    <sheetView zoomScale="80" zoomScaleNormal="80" workbookViewId="0">
      <selection activeCell="J15" sqref="J15"/>
    </sheetView>
  </sheetViews>
  <sheetFormatPr defaultColWidth="9.19921875" defaultRowHeight="15.75" x14ac:dyDescent="0.25"/>
  <cols>
    <col min="1" max="1" width="5.19921875" customWidth="1"/>
    <col min="3" max="3" width="8.296875" customWidth="1"/>
    <col min="4" max="4" width="10.19921875" customWidth="1"/>
    <col min="5" max="5" width="23.59765625" customWidth="1"/>
    <col min="6" max="6" width="12.69921875" style="4" customWidth="1"/>
    <col min="7" max="7" width="11.69921875" style="4" customWidth="1"/>
    <col min="8" max="8" width="10" style="14" bestFit="1" customWidth="1"/>
    <col min="9" max="9" width="2.09765625" customWidth="1"/>
    <col min="10" max="10" width="8.8984375" style="12" customWidth="1"/>
    <col min="12" max="12" width="9.8984375" bestFit="1" customWidth="1"/>
  </cols>
  <sheetData>
    <row r="1" spans="1:12" x14ac:dyDescent="0.25">
      <c r="A1" s="221" t="s">
        <v>665</v>
      </c>
      <c r="B1" s="221"/>
      <c r="C1" s="221"/>
      <c r="D1" s="221"/>
      <c r="E1" s="221"/>
      <c r="F1" s="221"/>
      <c r="G1" s="221"/>
      <c r="H1" s="221"/>
      <c r="I1" s="3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3"/>
    </row>
    <row r="3" spans="1:12" x14ac:dyDescent="0.25">
      <c r="A3" s="17"/>
      <c r="B3" s="17"/>
      <c r="C3" s="17"/>
      <c r="D3" s="17"/>
      <c r="E3" s="17"/>
      <c r="F3" s="18" t="s">
        <v>56</v>
      </c>
      <c r="G3" s="18" t="s">
        <v>57</v>
      </c>
      <c r="H3" s="18" t="s">
        <v>58</v>
      </c>
      <c r="I3" s="3"/>
    </row>
    <row r="4" spans="1:12" x14ac:dyDescent="0.25">
      <c r="F4" s="18" t="s">
        <v>59</v>
      </c>
      <c r="G4" s="18" t="s">
        <v>60</v>
      </c>
      <c r="H4" s="6" t="s">
        <v>61</v>
      </c>
      <c r="I4" s="3"/>
    </row>
    <row r="5" spans="1:12" s="4" customFormat="1" x14ac:dyDescent="0.25">
      <c r="F5" s="6" t="s">
        <v>51</v>
      </c>
      <c r="G5" s="6" t="s">
        <v>51</v>
      </c>
      <c r="H5" s="6" t="s">
        <v>51</v>
      </c>
      <c r="I5" s="7"/>
      <c r="J5" s="10" t="s">
        <v>52</v>
      </c>
    </row>
    <row r="6" spans="1:12" x14ac:dyDescent="0.25">
      <c r="B6" s="4" t="s">
        <v>661</v>
      </c>
      <c r="F6" s="15">
        <v>-561387.59</v>
      </c>
      <c r="G6" s="15">
        <v>-30000</v>
      </c>
      <c r="H6" s="8">
        <f>SUM(F6:G6)</f>
        <v>-591387.59</v>
      </c>
      <c r="I6" s="9"/>
      <c r="J6" s="19" t="s">
        <v>123</v>
      </c>
      <c r="L6" s="14"/>
    </row>
    <row r="8" spans="1:12" x14ac:dyDescent="0.25">
      <c r="B8" s="4" t="s">
        <v>53</v>
      </c>
    </row>
    <row r="9" spans="1:12" x14ac:dyDescent="0.25">
      <c r="B9" t="s">
        <v>671</v>
      </c>
      <c r="F9" s="15">
        <v>-72000</v>
      </c>
      <c r="H9" s="8">
        <f>SUM(F9:G9)</f>
        <v>-72000</v>
      </c>
      <c r="J9" s="12" t="s">
        <v>668</v>
      </c>
    </row>
    <row r="11" spans="1:12" x14ac:dyDescent="0.25">
      <c r="B11" s="13" t="s">
        <v>124</v>
      </c>
      <c r="H11" s="20"/>
    </row>
    <row r="12" spans="1:12" x14ac:dyDescent="0.25">
      <c r="B12" s="4"/>
      <c r="H12" s="20"/>
    </row>
    <row r="13" spans="1:12" x14ac:dyDescent="0.25">
      <c r="B13" t="s">
        <v>666</v>
      </c>
      <c r="F13" s="127">
        <f>'[1]App A 22-23 LEP CORE Budget'!P48</f>
        <v>0</v>
      </c>
      <c r="H13" s="8">
        <f>SUM(F13:G13)</f>
        <v>0</v>
      </c>
      <c r="J13" s="12" t="s">
        <v>667</v>
      </c>
    </row>
    <row r="14" spans="1:12" x14ac:dyDescent="0.25">
      <c r="H14" s="20"/>
    </row>
    <row r="15" spans="1:12" x14ac:dyDescent="0.25">
      <c r="B15" s="111" t="s">
        <v>62</v>
      </c>
      <c r="F15" s="15">
        <v>-5000</v>
      </c>
      <c r="G15" s="15"/>
      <c r="H15" s="8">
        <f>SUM(F15:G15)</f>
        <v>-5000</v>
      </c>
      <c r="J15" s="12" t="s">
        <v>674</v>
      </c>
    </row>
    <row r="16" spans="1:12" x14ac:dyDescent="0.25">
      <c r="B16" s="4"/>
      <c r="H16" s="20"/>
    </row>
    <row r="17" spans="1:8" ht="16.5" thickBot="1" x14ac:dyDescent="0.3">
      <c r="B17" s="4" t="s">
        <v>63</v>
      </c>
      <c r="F17" s="140">
        <f>SUM(F6:F16)</f>
        <v>-638387.59</v>
      </c>
      <c r="G17" s="140">
        <f>SUM(G6:G16)</f>
        <v>-30000</v>
      </c>
      <c r="H17" s="140">
        <f>SUM(H6:H16)</f>
        <v>-668387.59</v>
      </c>
    </row>
    <row r="18" spans="1:8" ht="16.5" thickTop="1" x14ac:dyDescent="0.25">
      <c r="B18" s="4"/>
      <c r="H18" s="20"/>
    </row>
    <row r="19" spans="1:8" x14ac:dyDescent="0.25">
      <c r="B19" s="4" t="s">
        <v>52</v>
      </c>
    </row>
    <row r="20" spans="1:8" x14ac:dyDescent="0.25">
      <c r="B20" t="s">
        <v>672</v>
      </c>
    </row>
    <row r="21" spans="1:8" x14ac:dyDescent="0.25">
      <c r="A21" s="205" t="s">
        <v>670</v>
      </c>
      <c r="B21" s="4" t="s">
        <v>669</v>
      </c>
    </row>
    <row r="30" spans="1:8" x14ac:dyDescent="0.25">
      <c r="D30" s="2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EA92-9FED-4EC9-99C2-CD7820BC1010}">
  <dimension ref="A1:X70"/>
  <sheetViews>
    <sheetView workbookViewId="0">
      <selection activeCell="E15" sqref="E15"/>
    </sheetView>
  </sheetViews>
  <sheetFormatPr defaultColWidth="8" defaultRowHeight="15.75" x14ac:dyDescent="0.25"/>
  <cols>
    <col min="1" max="1" width="31.3984375" style="25" customWidth="1"/>
    <col min="2" max="2" width="13" style="25" hidden="1" customWidth="1"/>
    <col min="3" max="3" width="8.59765625" style="24" bestFit="1" customWidth="1"/>
    <col min="4" max="4" width="8.8984375" style="24" customWidth="1"/>
    <col min="5" max="7" width="8" style="25"/>
    <col min="8" max="8" width="6.69921875" style="25" customWidth="1"/>
    <col min="9" max="9" width="2.5" style="27" customWidth="1"/>
    <col min="10" max="10" width="8.59765625" style="30" customWidth="1"/>
    <col min="11" max="11" width="2.5" style="25" customWidth="1"/>
    <col min="12" max="14" width="9.3984375" style="31" customWidth="1"/>
    <col min="15" max="15" width="35.69921875" style="29" customWidth="1"/>
    <col min="16" max="16" width="4.19921875" style="25" customWidth="1"/>
    <col min="17" max="17" width="8" style="25"/>
    <col min="18" max="18" width="8" style="25" hidden="1" customWidth="1"/>
    <col min="19" max="16384" width="8" style="25"/>
  </cols>
  <sheetData>
    <row r="1" spans="1:24" ht="26.25" x14ac:dyDescent="0.4">
      <c r="A1" s="22" t="s">
        <v>64</v>
      </c>
      <c r="B1" s="23"/>
      <c r="F1" s="26" t="s">
        <v>65</v>
      </c>
      <c r="J1" s="222" t="s">
        <v>66</v>
      </c>
      <c r="K1" s="222"/>
      <c r="L1" s="222"/>
      <c r="M1" s="222"/>
      <c r="N1" s="28"/>
    </row>
    <row r="2" spans="1:24" ht="18.75" x14ac:dyDescent="0.3">
      <c r="A2" s="23" t="s">
        <v>67</v>
      </c>
    </row>
    <row r="4" spans="1:24" s="37" customFormat="1" ht="15" x14ac:dyDescent="0.2">
      <c r="A4" s="32" t="s">
        <v>68</v>
      </c>
      <c r="B4" s="32" t="s">
        <v>69</v>
      </c>
      <c r="C4" s="33" t="s">
        <v>70</v>
      </c>
      <c r="D4" s="34" t="s">
        <v>71</v>
      </c>
      <c r="E4" s="223" t="s">
        <v>72</v>
      </c>
      <c r="F4" s="223"/>
      <c r="G4" s="223"/>
      <c r="H4" s="223"/>
      <c r="I4" s="35"/>
      <c r="J4" s="36" t="s">
        <v>73</v>
      </c>
      <c r="L4" s="38" t="s">
        <v>74</v>
      </c>
      <c r="M4" s="38" t="s">
        <v>75</v>
      </c>
      <c r="N4" s="38" t="s">
        <v>76</v>
      </c>
      <c r="O4" s="39"/>
      <c r="Q4" s="40"/>
      <c r="R4" s="40"/>
      <c r="S4" s="40"/>
      <c r="T4" s="40"/>
      <c r="U4" s="40"/>
      <c r="V4" s="40"/>
      <c r="W4" s="40"/>
      <c r="X4" s="40"/>
    </row>
    <row r="5" spans="1:24" s="37" customFormat="1" ht="30" x14ac:dyDescent="0.2">
      <c r="A5" s="32"/>
      <c r="B5" s="32"/>
      <c r="C5" s="33"/>
      <c r="D5" s="34" t="s">
        <v>77</v>
      </c>
      <c r="E5" s="34" t="s">
        <v>78</v>
      </c>
      <c r="F5" s="34" t="s">
        <v>79</v>
      </c>
      <c r="G5" s="34" t="s">
        <v>80</v>
      </c>
      <c r="H5" s="34" t="s">
        <v>58</v>
      </c>
      <c r="I5" s="41"/>
      <c r="J5" s="36"/>
      <c r="L5" s="38"/>
      <c r="M5" s="38"/>
      <c r="N5" s="38" t="s">
        <v>81</v>
      </c>
      <c r="O5" s="39" t="s">
        <v>44</v>
      </c>
      <c r="Q5" s="40"/>
      <c r="R5" s="40"/>
      <c r="S5" s="40"/>
      <c r="T5" s="40"/>
      <c r="U5" s="40"/>
      <c r="V5" s="40"/>
      <c r="W5" s="40"/>
      <c r="X5" s="40"/>
    </row>
    <row r="6" spans="1:24" s="48" customFormat="1" ht="15" x14ac:dyDescent="0.25">
      <c r="A6" s="42"/>
      <c r="B6" s="42"/>
      <c r="C6" s="43"/>
      <c r="D6" s="43"/>
      <c r="E6" s="44"/>
      <c r="F6" s="45" t="s">
        <v>51</v>
      </c>
      <c r="G6" s="45" t="s">
        <v>51</v>
      </c>
      <c r="H6" s="45" t="s">
        <v>51</v>
      </c>
      <c r="I6" s="46"/>
      <c r="J6" s="47"/>
      <c r="L6" s="45" t="s">
        <v>51</v>
      </c>
      <c r="M6" s="45" t="s">
        <v>51</v>
      </c>
      <c r="N6" s="45" t="s">
        <v>51</v>
      </c>
      <c r="O6" s="29"/>
    </row>
    <row r="7" spans="1:24" s="48" customFormat="1" ht="15" x14ac:dyDescent="0.25">
      <c r="A7" s="49" t="s">
        <v>0</v>
      </c>
      <c r="B7" s="48" t="s">
        <v>82</v>
      </c>
      <c r="C7" s="43" t="s">
        <v>83</v>
      </c>
      <c r="D7" s="50">
        <v>65</v>
      </c>
      <c r="E7" s="46"/>
      <c r="F7" s="46"/>
      <c r="G7" s="46"/>
      <c r="H7" s="51"/>
      <c r="I7" s="51"/>
      <c r="J7" s="52">
        <v>1</v>
      </c>
      <c r="K7" s="53"/>
      <c r="L7" s="54">
        <v>116202.5</v>
      </c>
      <c r="M7" s="46">
        <f t="shared" ref="M7:M12" si="0">L7*1/5</f>
        <v>23240.5</v>
      </c>
      <c r="N7" s="55">
        <f>SUM(L7:M7)</f>
        <v>139443</v>
      </c>
      <c r="O7" s="56" t="s">
        <v>84</v>
      </c>
      <c r="Q7" s="48" t="s">
        <v>85</v>
      </c>
    </row>
    <row r="8" spans="1:24" s="48" customFormat="1" ht="15" x14ac:dyDescent="0.25">
      <c r="A8" s="49" t="s">
        <v>1</v>
      </c>
      <c r="B8" s="42" t="s">
        <v>86</v>
      </c>
      <c r="C8" s="43"/>
      <c r="D8" s="50"/>
      <c r="E8" s="46">
        <v>4395</v>
      </c>
      <c r="F8" s="46"/>
      <c r="G8" s="46"/>
      <c r="H8" s="57">
        <f t="shared" ref="H8" si="1">SUM(E8:G8)</f>
        <v>4395</v>
      </c>
      <c r="I8" s="51"/>
      <c r="J8" s="58"/>
      <c r="L8" s="54">
        <v>4395</v>
      </c>
      <c r="M8" s="46">
        <f t="shared" si="0"/>
        <v>879</v>
      </c>
      <c r="N8" s="55">
        <f t="shared" ref="N8:N14" si="2">SUM(L8:M8)</f>
        <v>5274</v>
      </c>
      <c r="O8" s="29" t="s">
        <v>87</v>
      </c>
    </row>
    <row r="9" spans="1:24" s="48" customFormat="1" ht="15" x14ac:dyDescent="0.25">
      <c r="A9" s="59" t="s">
        <v>2</v>
      </c>
      <c r="B9" s="48" t="s">
        <v>88</v>
      </c>
      <c r="C9" s="43" t="s">
        <v>89</v>
      </c>
      <c r="D9" s="50">
        <v>42</v>
      </c>
      <c r="E9" s="46"/>
      <c r="F9" s="46"/>
      <c r="G9" s="46"/>
      <c r="H9" s="57"/>
      <c r="I9" s="60"/>
      <c r="J9" s="52">
        <v>0.8</v>
      </c>
      <c r="K9" s="61"/>
      <c r="L9" s="54">
        <v>54696</v>
      </c>
      <c r="M9" s="46">
        <f>L9*1/5</f>
        <v>10939.2</v>
      </c>
      <c r="N9" s="55">
        <f t="shared" si="2"/>
        <v>65635.199999999997</v>
      </c>
      <c r="O9" s="56" t="s">
        <v>90</v>
      </c>
      <c r="P9" s="61"/>
      <c r="S9" s="62"/>
    </row>
    <row r="10" spans="1:24" s="48" customFormat="1" ht="15" x14ac:dyDescent="0.25">
      <c r="A10" s="49" t="s">
        <v>3</v>
      </c>
      <c r="B10" s="48" t="s">
        <v>91</v>
      </c>
      <c r="C10" s="43" t="s">
        <v>92</v>
      </c>
      <c r="D10" s="63"/>
      <c r="E10" s="46"/>
      <c r="F10" s="46"/>
      <c r="G10" s="46"/>
      <c r="H10" s="57">
        <v>29061</v>
      </c>
      <c r="I10" s="51"/>
      <c r="J10" s="52">
        <v>1</v>
      </c>
      <c r="L10" s="64">
        <v>29569</v>
      </c>
      <c r="M10" s="46">
        <f t="shared" si="0"/>
        <v>5913.8</v>
      </c>
      <c r="N10" s="65">
        <f t="shared" si="2"/>
        <v>35482.800000000003</v>
      </c>
      <c r="O10" s="29" t="s">
        <v>87</v>
      </c>
      <c r="P10" s="50"/>
      <c r="S10" s="66"/>
    </row>
    <row r="11" spans="1:24" s="48" customFormat="1" ht="30" x14ac:dyDescent="0.25">
      <c r="A11" s="49" t="s">
        <v>4</v>
      </c>
      <c r="B11" s="67" t="s">
        <v>93</v>
      </c>
      <c r="C11" s="43" t="s">
        <v>92</v>
      </c>
      <c r="D11" s="63"/>
      <c r="E11" s="46"/>
      <c r="F11" s="46"/>
      <c r="G11" s="46"/>
      <c r="H11" s="57">
        <v>38079</v>
      </c>
      <c r="I11" s="51"/>
      <c r="J11" s="52">
        <v>0.6</v>
      </c>
      <c r="L11" s="64">
        <v>23247</v>
      </c>
      <c r="M11" s="46">
        <f t="shared" si="0"/>
        <v>4649.3999999999996</v>
      </c>
      <c r="N11" s="65">
        <f t="shared" si="2"/>
        <v>27896.400000000001</v>
      </c>
      <c r="O11" s="29" t="s">
        <v>87</v>
      </c>
      <c r="P11" s="50"/>
      <c r="S11" s="68"/>
    </row>
    <row r="12" spans="1:24" s="48" customFormat="1" ht="15" x14ac:dyDescent="0.25">
      <c r="A12" s="49" t="s">
        <v>5</v>
      </c>
      <c r="B12" s="48" t="s">
        <v>94</v>
      </c>
      <c r="C12" s="43" t="s">
        <v>92</v>
      </c>
      <c r="D12" s="63"/>
      <c r="E12" s="66"/>
      <c r="F12" s="66"/>
      <c r="G12" s="66"/>
      <c r="H12" s="57">
        <v>38079</v>
      </c>
      <c r="I12" s="51"/>
      <c r="J12" s="52">
        <v>1</v>
      </c>
      <c r="L12" s="64">
        <v>22594</v>
      </c>
      <c r="M12" s="46">
        <f t="shared" si="0"/>
        <v>4518.8</v>
      </c>
      <c r="N12" s="65">
        <f t="shared" si="2"/>
        <v>27112.799999999999</v>
      </c>
      <c r="O12" s="29" t="s">
        <v>87</v>
      </c>
      <c r="P12" s="50"/>
      <c r="S12" s="44"/>
    </row>
    <row r="13" spans="1:24" s="48" customFormat="1" ht="18" customHeight="1" x14ac:dyDescent="0.25">
      <c r="A13" s="49" t="s">
        <v>95</v>
      </c>
      <c r="B13" s="42"/>
      <c r="C13" s="43"/>
      <c r="D13" s="63"/>
      <c r="E13" s="66"/>
      <c r="F13" s="66"/>
      <c r="G13" s="66"/>
      <c r="H13" s="57">
        <v>0</v>
      </c>
      <c r="I13" s="51"/>
      <c r="J13" s="52">
        <v>1</v>
      </c>
      <c r="L13" s="64">
        <v>15000</v>
      </c>
      <c r="M13" s="46">
        <f>L13*1/5</f>
        <v>3000</v>
      </c>
      <c r="N13" s="65">
        <f t="shared" si="2"/>
        <v>18000</v>
      </c>
      <c r="O13" s="29" t="s">
        <v>96</v>
      </c>
      <c r="P13" s="50"/>
      <c r="S13" s="44"/>
    </row>
    <row r="14" spans="1:24" s="48" customFormat="1" ht="30" x14ac:dyDescent="0.25">
      <c r="A14" s="49" t="s">
        <v>6</v>
      </c>
      <c r="B14" s="67" t="s">
        <v>97</v>
      </c>
      <c r="C14" s="43"/>
      <c r="D14" s="63"/>
      <c r="E14" s="66"/>
      <c r="F14" s="66"/>
      <c r="G14" s="66"/>
      <c r="H14" s="57">
        <v>64500</v>
      </c>
      <c r="I14" s="51"/>
      <c r="J14" s="58">
        <v>0.4</v>
      </c>
      <c r="L14" s="64">
        <v>26252</v>
      </c>
      <c r="M14" s="46">
        <f>L14*1/5</f>
        <v>5250.4</v>
      </c>
      <c r="N14" s="65">
        <f t="shared" si="2"/>
        <v>31502.400000000001</v>
      </c>
      <c r="O14" s="29" t="s">
        <v>87</v>
      </c>
      <c r="P14" s="61"/>
      <c r="S14" s="68"/>
    </row>
    <row r="15" spans="1:24" s="42" customFormat="1" ht="15" x14ac:dyDescent="0.25">
      <c r="A15" s="59" t="s">
        <v>8</v>
      </c>
      <c r="C15" s="43"/>
      <c r="D15" s="69"/>
      <c r="E15" s="70"/>
      <c r="F15" s="70"/>
      <c r="G15" s="70"/>
      <c r="H15" s="57"/>
      <c r="I15" s="51"/>
      <c r="J15" s="71"/>
      <c r="L15" s="72">
        <f>SUBTOTAL(9,L7:L14)</f>
        <v>291955.5</v>
      </c>
      <c r="M15" s="72">
        <f>SUBTOTAL(9,M7:M14)</f>
        <v>58391.100000000006</v>
      </c>
      <c r="N15" s="73">
        <f>SUBTOTAL(9,N7:N14)</f>
        <v>350346.60000000003</v>
      </c>
      <c r="O15" s="74"/>
    </row>
    <row r="16" spans="1:24" s="48" customFormat="1" ht="15" x14ac:dyDescent="0.25">
      <c r="C16" s="43"/>
      <c r="D16" s="43"/>
      <c r="E16" s="44"/>
      <c r="F16" s="44"/>
      <c r="G16" s="44"/>
      <c r="H16" s="70"/>
      <c r="I16" s="51"/>
      <c r="J16" s="58"/>
      <c r="L16" s="44"/>
      <c r="M16" s="44"/>
      <c r="N16" s="44"/>
      <c r="O16" s="29"/>
    </row>
    <row r="17" spans="1:16" s="48" customFormat="1" ht="15" x14ac:dyDescent="0.25">
      <c r="A17" s="75" t="s">
        <v>9</v>
      </c>
      <c r="C17" s="43"/>
      <c r="D17" s="43"/>
      <c r="E17" s="44"/>
      <c r="F17" s="44"/>
      <c r="G17" s="44"/>
      <c r="H17" s="70"/>
      <c r="I17" s="51"/>
      <c r="J17" s="58"/>
      <c r="L17" s="44"/>
      <c r="M17" s="44"/>
      <c r="N17" s="44"/>
      <c r="O17" s="29"/>
    </row>
    <row r="18" spans="1:16" s="48" customFormat="1" ht="15" x14ac:dyDescent="0.25">
      <c r="A18" s="42" t="s">
        <v>10</v>
      </c>
      <c r="C18" s="43"/>
      <c r="D18" s="43"/>
      <c r="E18" s="44"/>
      <c r="F18" s="44"/>
      <c r="G18" s="44"/>
      <c r="H18" s="70"/>
      <c r="I18" s="51"/>
      <c r="J18" s="58"/>
      <c r="L18" s="76">
        <v>40000</v>
      </c>
      <c r="M18" s="46">
        <f t="shared" ref="M18:M21" si="3">L18*1/5</f>
        <v>8000</v>
      </c>
      <c r="N18" s="77">
        <f t="shared" ref="N18:N21" si="4">SUM(L18:M18)</f>
        <v>48000</v>
      </c>
      <c r="O18" s="78" t="s">
        <v>98</v>
      </c>
    </row>
    <row r="19" spans="1:16" s="48" customFormat="1" ht="15" x14ac:dyDescent="0.25">
      <c r="A19" s="79" t="s">
        <v>11</v>
      </c>
      <c r="C19" s="80"/>
      <c r="D19" s="43"/>
      <c r="E19" s="44"/>
      <c r="F19" s="44"/>
      <c r="G19" s="44"/>
      <c r="H19" s="70"/>
      <c r="I19" s="51"/>
      <c r="J19" s="58"/>
      <c r="L19" s="76">
        <v>24917</v>
      </c>
      <c r="M19" s="46">
        <f t="shared" si="3"/>
        <v>4983.3999999999996</v>
      </c>
      <c r="N19" s="77">
        <f t="shared" si="4"/>
        <v>29900.400000000001</v>
      </c>
      <c r="O19" s="78" t="s">
        <v>99</v>
      </c>
    </row>
    <row r="20" spans="1:16" s="48" customFormat="1" ht="15" x14ac:dyDescent="0.25">
      <c r="A20" s="42" t="s">
        <v>12</v>
      </c>
      <c r="C20" s="43"/>
      <c r="D20" s="43"/>
      <c r="E20" s="44"/>
      <c r="F20" s="44"/>
      <c r="G20" s="44"/>
      <c r="H20" s="70"/>
      <c r="I20" s="51"/>
      <c r="J20" s="58"/>
      <c r="L20" s="76">
        <v>15425</v>
      </c>
      <c r="M20" s="46">
        <f t="shared" si="3"/>
        <v>3085</v>
      </c>
      <c r="N20" s="77">
        <f t="shared" si="4"/>
        <v>18510</v>
      </c>
      <c r="O20" s="81" t="s">
        <v>100</v>
      </c>
    </row>
    <row r="21" spans="1:16" s="48" customFormat="1" ht="15" x14ac:dyDescent="0.25">
      <c r="A21" s="42" t="s">
        <v>101</v>
      </c>
      <c r="C21" s="43"/>
      <c r="D21" s="43"/>
      <c r="E21" s="44"/>
      <c r="F21" s="44"/>
      <c r="G21" s="44"/>
      <c r="H21" s="70"/>
      <c r="I21" s="51"/>
      <c r="J21" s="58"/>
      <c r="L21" s="82">
        <v>40000</v>
      </c>
      <c r="M21" s="83">
        <f t="shared" si="3"/>
        <v>8000</v>
      </c>
      <c r="N21" s="84">
        <f t="shared" si="4"/>
        <v>48000</v>
      </c>
      <c r="O21" s="48" t="s">
        <v>102</v>
      </c>
    </row>
    <row r="22" spans="1:16" s="48" customFormat="1" ht="15" x14ac:dyDescent="0.25">
      <c r="C22" s="43"/>
      <c r="D22" s="43"/>
      <c r="E22" s="44"/>
      <c r="F22" s="44"/>
      <c r="G22" s="44"/>
      <c r="H22" s="70"/>
      <c r="I22" s="51"/>
      <c r="J22" s="58"/>
      <c r="L22" s="70">
        <f>SUM(L18:L21)</f>
        <v>120342</v>
      </c>
      <c r="M22" s="70">
        <f t="shared" ref="M22:N22" si="5">SUM(M18:M21)</f>
        <v>24068.400000000001</v>
      </c>
      <c r="N22" s="70">
        <f t="shared" si="5"/>
        <v>144410.4</v>
      </c>
      <c r="O22" s="29"/>
    </row>
    <row r="23" spans="1:16" s="48" customFormat="1" ht="15" x14ac:dyDescent="0.25">
      <c r="A23" s="75" t="s">
        <v>13</v>
      </c>
      <c r="B23" s="42"/>
      <c r="C23" s="43"/>
      <c r="D23" s="85"/>
      <c r="E23" s="44"/>
      <c r="F23" s="44"/>
      <c r="G23" s="44"/>
      <c r="H23" s="70"/>
      <c r="I23" s="51"/>
      <c r="J23" s="58"/>
      <c r="L23" s="44"/>
      <c r="M23" s="44"/>
      <c r="N23" s="44"/>
      <c r="O23" s="29"/>
    </row>
    <row r="24" spans="1:16" s="48" customFormat="1" ht="15" x14ac:dyDescent="0.25">
      <c r="A24" s="79" t="s">
        <v>14</v>
      </c>
      <c r="B24" s="42"/>
      <c r="C24" s="80"/>
      <c r="D24" s="85"/>
      <c r="E24" s="44"/>
      <c r="F24" s="44"/>
      <c r="G24" s="44"/>
      <c r="H24" s="70"/>
      <c r="I24" s="51"/>
      <c r="J24" s="58"/>
      <c r="L24" s="86">
        <v>16667</v>
      </c>
      <c r="M24" s="46">
        <f t="shared" ref="M24:M39" si="6">L24*1/5</f>
        <v>3333.4</v>
      </c>
      <c r="N24" s="87">
        <f t="shared" ref="N24:N39" si="7">SUM(L24:M24)</f>
        <v>20000.400000000001</v>
      </c>
      <c r="O24" s="29" t="s">
        <v>87</v>
      </c>
      <c r="P24" s="42"/>
    </row>
    <row r="25" spans="1:16" s="48" customFormat="1" ht="15" x14ac:dyDescent="0.25">
      <c r="A25" s="88" t="s">
        <v>15</v>
      </c>
      <c r="B25" s="29"/>
      <c r="C25" s="80"/>
      <c r="D25" s="85"/>
      <c r="E25" s="44"/>
      <c r="F25" s="44"/>
      <c r="G25" s="44"/>
      <c r="H25" s="70"/>
      <c r="I25" s="51"/>
      <c r="J25" s="58"/>
      <c r="L25" s="89">
        <v>12500</v>
      </c>
      <c r="M25" s="46">
        <f t="shared" si="6"/>
        <v>2500</v>
      </c>
      <c r="N25" s="87">
        <f t="shared" si="7"/>
        <v>15000</v>
      </c>
      <c r="O25" s="29" t="s">
        <v>87</v>
      </c>
    </row>
    <row r="26" spans="1:16" s="48" customFormat="1" ht="15" x14ac:dyDescent="0.25">
      <c r="A26" s="74" t="s">
        <v>16</v>
      </c>
      <c r="B26" s="29"/>
      <c r="C26" s="43"/>
      <c r="D26" s="43"/>
      <c r="E26" s="44"/>
      <c r="F26" s="44"/>
      <c r="G26" s="44"/>
      <c r="H26" s="70"/>
      <c r="I26" s="51"/>
      <c r="J26" s="58"/>
      <c r="L26" s="86">
        <f>12250+5500</f>
        <v>17750</v>
      </c>
      <c r="M26" s="46">
        <f t="shared" si="6"/>
        <v>3550</v>
      </c>
      <c r="N26" s="87">
        <f t="shared" si="7"/>
        <v>21300</v>
      </c>
      <c r="O26" s="29" t="s">
        <v>87</v>
      </c>
    </row>
    <row r="27" spans="1:16" s="48" customFormat="1" ht="15" x14ac:dyDescent="0.25">
      <c r="A27" s="42" t="s">
        <v>17</v>
      </c>
      <c r="B27" s="29"/>
      <c r="C27" s="43"/>
      <c r="D27" s="43"/>
      <c r="E27" s="44"/>
      <c r="F27" s="44"/>
      <c r="G27" s="44"/>
      <c r="H27" s="70"/>
      <c r="I27" s="51"/>
      <c r="J27" s="58"/>
      <c r="L27" s="86">
        <v>2500</v>
      </c>
      <c r="M27" s="46">
        <f t="shared" si="6"/>
        <v>500</v>
      </c>
      <c r="N27" s="87">
        <f t="shared" si="7"/>
        <v>3000</v>
      </c>
      <c r="O27" s="29" t="s">
        <v>87</v>
      </c>
    </row>
    <row r="28" spans="1:16" s="48" customFormat="1" ht="15" x14ac:dyDescent="0.25">
      <c r="A28" s="90" t="s">
        <v>18</v>
      </c>
      <c r="B28" s="29"/>
      <c r="C28" s="91"/>
      <c r="D28" s="43"/>
      <c r="E28" s="44"/>
      <c r="F28" s="44"/>
      <c r="G28" s="44"/>
      <c r="H28" s="70"/>
      <c r="I28" s="51"/>
      <c r="J28" s="58"/>
      <c r="L28" s="89">
        <v>0</v>
      </c>
      <c r="M28" s="46">
        <f t="shared" si="6"/>
        <v>0</v>
      </c>
      <c r="N28" s="87">
        <f t="shared" si="7"/>
        <v>0</v>
      </c>
      <c r="O28" s="29" t="s">
        <v>87</v>
      </c>
    </row>
    <row r="29" spans="1:16" s="48" customFormat="1" ht="15" x14ac:dyDescent="0.25">
      <c r="A29" s="90" t="s">
        <v>19</v>
      </c>
      <c r="B29" s="29"/>
      <c r="C29" s="91"/>
      <c r="D29" s="43"/>
      <c r="E29" s="44"/>
      <c r="F29" s="44"/>
      <c r="G29" s="44"/>
      <c r="H29" s="70"/>
      <c r="I29" s="51"/>
      <c r="J29" s="58"/>
      <c r="L29" s="89">
        <v>0</v>
      </c>
      <c r="M29" s="46">
        <v>0</v>
      </c>
      <c r="N29" s="87">
        <f t="shared" si="7"/>
        <v>0</v>
      </c>
      <c r="O29" s="29" t="s">
        <v>87</v>
      </c>
    </row>
    <row r="30" spans="1:16" s="48" customFormat="1" ht="15" x14ac:dyDescent="0.25">
      <c r="A30" s="88" t="s">
        <v>20</v>
      </c>
      <c r="B30" s="29"/>
      <c r="C30" s="80"/>
      <c r="D30" s="43"/>
      <c r="E30" s="44"/>
      <c r="F30" s="44"/>
      <c r="G30" s="44"/>
      <c r="H30" s="70"/>
      <c r="I30" s="51"/>
      <c r="J30" s="58"/>
      <c r="L30" s="89">
        <v>833</v>
      </c>
      <c r="M30" s="46">
        <f t="shared" si="6"/>
        <v>166.6</v>
      </c>
      <c r="N30" s="87">
        <f t="shared" si="7"/>
        <v>999.6</v>
      </c>
      <c r="O30" s="29" t="s">
        <v>87</v>
      </c>
    </row>
    <row r="31" spans="1:16" s="48" customFormat="1" ht="15" x14ac:dyDescent="0.25">
      <c r="A31" s="88" t="s">
        <v>21</v>
      </c>
      <c r="C31" s="80"/>
      <c r="D31" s="43"/>
      <c r="E31" s="44"/>
      <c r="F31" s="44"/>
      <c r="G31" s="44"/>
      <c r="H31" s="70"/>
      <c r="I31" s="51"/>
      <c r="J31" s="58"/>
      <c r="L31" s="89">
        <v>625</v>
      </c>
      <c r="M31" s="46">
        <f t="shared" si="6"/>
        <v>125</v>
      </c>
      <c r="N31" s="87">
        <f t="shared" si="7"/>
        <v>750</v>
      </c>
      <c r="O31" s="29" t="s">
        <v>87</v>
      </c>
    </row>
    <row r="32" spans="1:16" s="48" customFormat="1" ht="15" x14ac:dyDescent="0.25">
      <c r="A32" s="74" t="s">
        <v>22</v>
      </c>
      <c r="C32" s="43"/>
      <c r="D32" s="43"/>
      <c r="E32" s="44"/>
      <c r="F32" s="44"/>
      <c r="G32" s="44"/>
      <c r="H32" s="70"/>
      <c r="I32" s="51"/>
      <c r="J32" s="58"/>
      <c r="L32" s="89">
        <v>10640</v>
      </c>
      <c r="M32" s="46">
        <v>0</v>
      </c>
      <c r="N32" s="87">
        <f t="shared" si="7"/>
        <v>10640</v>
      </c>
      <c r="O32" s="29" t="s">
        <v>87</v>
      </c>
    </row>
    <row r="33" spans="1:15" s="48" customFormat="1" ht="15" x14ac:dyDescent="0.25">
      <c r="A33" s="74" t="s">
        <v>23</v>
      </c>
      <c r="C33" s="43"/>
      <c r="D33" s="43"/>
      <c r="E33" s="44"/>
      <c r="F33" s="44"/>
      <c r="G33" s="44"/>
      <c r="H33" s="70"/>
      <c r="I33" s="51"/>
      <c r="J33" s="58"/>
      <c r="L33" s="89">
        <v>3600</v>
      </c>
      <c r="M33" s="46">
        <f t="shared" si="6"/>
        <v>720</v>
      </c>
      <c r="N33" s="87">
        <f t="shared" si="7"/>
        <v>4320</v>
      </c>
      <c r="O33" s="29" t="s">
        <v>87</v>
      </c>
    </row>
    <row r="34" spans="1:15" s="48" customFormat="1" ht="15" x14ac:dyDescent="0.25">
      <c r="A34" s="74" t="s">
        <v>24</v>
      </c>
      <c r="B34" s="29"/>
      <c r="C34" s="43"/>
      <c r="D34" s="43"/>
      <c r="E34" s="44"/>
      <c r="F34" s="44"/>
      <c r="G34" s="44"/>
      <c r="H34" s="70"/>
      <c r="I34" s="51"/>
      <c r="J34" s="58"/>
      <c r="L34" s="89">
        <v>9575</v>
      </c>
      <c r="M34" s="46">
        <f t="shared" si="6"/>
        <v>1915</v>
      </c>
      <c r="N34" s="87">
        <f t="shared" si="7"/>
        <v>11490</v>
      </c>
      <c r="O34" s="74" t="s">
        <v>103</v>
      </c>
    </row>
    <row r="35" spans="1:15" s="48" customFormat="1" ht="15" x14ac:dyDescent="0.25">
      <c r="A35" s="88" t="s">
        <v>25</v>
      </c>
      <c r="B35" s="29"/>
      <c r="C35" s="80"/>
      <c r="D35" s="43"/>
      <c r="E35" s="44"/>
      <c r="F35" s="44"/>
      <c r="G35" s="44"/>
      <c r="H35" s="70"/>
      <c r="I35" s="51"/>
      <c r="J35" s="58"/>
      <c r="L35" s="89">
        <v>12500</v>
      </c>
      <c r="M35" s="46">
        <f t="shared" si="6"/>
        <v>2500</v>
      </c>
      <c r="N35" s="87">
        <f t="shared" si="7"/>
        <v>15000</v>
      </c>
      <c r="O35" s="29" t="s">
        <v>87</v>
      </c>
    </row>
    <row r="36" spans="1:15" s="48" customFormat="1" ht="15" x14ac:dyDescent="0.25">
      <c r="A36" s="74" t="s">
        <v>26</v>
      </c>
      <c r="C36" s="43"/>
      <c r="D36" s="43"/>
      <c r="E36" s="44"/>
      <c r="F36" s="44"/>
      <c r="G36" s="44"/>
      <c r="H36" s="70"/>
      <c r="I36" s="51"/>
      <c r="J36" s="58"/>
      <c r="L36" s="89">
        <v>0</v>
      </c>
      <c r="M36" s="46">
        <f t="shared" si="6"/>
        <v>0</v>
      </c>
      <c r="N36" s="87">
        <f t="shared" si="7"/>
        <v>0</v>
      </c>
      <c r="O36" s="29" t="s">
        <v>87</v>
      </c>
    </row>
    <row r="37" spans="1:15" s="48" customFormat="1" ht="15" x14ac:dyDescent="0.25">
      <c r="A37" s="88" t="s">
        <v>27</v>
      </c>
      <c r="B37" s="29"/>
      <c r="C37" s="80"/>
      <c r="D37" s="43"/>
      <c r="E37" s="44"/>
      <c r="F37" s="44"/>
      <c r="G37" s="44"/>
      <c r="H37" s="70"/>
      <c r="I37" s="51"/>
      <c r="J37" s="58"/>
      <c r="L37" s="89">
        <v>833</v>
      </c>
      <c r="M37" s="46">
        <f t="shared" si="6"/>
        <v>166.6</v>
      </c>
      <c r="N37" s="87">
        <f t="shared" si="7"/>
        <v>999.6</v>
      </c>
      <c r="O37" s="29" t="s">
        <v>87</v>
      </c>
    </row>
    <row r="38" spans="1:15" s="48" customFormat="1" ht="15" x14ac:dyDescent="0.25">
      <c r="A38" s="74" t="s">
        <v>28</v>
      </c>
      <c r="B38" s="29"/>
      <c r="C38" s="43"/>
      <c r="D38" s="43"/>
      <c r="E38" s="44"/>
      <c r="F38" s="44"/>
      <c r="G38" s="44"/>
      <c r="H38" s="70"/>
      <c r="I38" s="51"/>
      <c r="J38" s="58"/>
      <c r="L38" s="89">
        <v>1000</v>
      </c>
      <c r="M38" s="46">
        <f t="shared" si="6"/>
        <v>200</v>
      </c>
      <c r="N38" s="87">
        <f t="shared" si="7"/>
        <v>1200</v>
      </c>
      <c r="O38" s="29" t="s">
        <v>87</v>
      </c>
    </row>
    <row r="39" spans="1:15" s="48" customFormat="1" ht="15" x14ac:dyDescent="0.25">
      <c r="A39" s="74" t="s">
        <v>29</v>
      </c>
      <c r="B39" s="29"/>
      <c r="C39" s="43"/>
      <c r="D39" s="43"/>
      <c r="E39" s="44"/>
      <c r="F39" s="44"/>
      <c r="G39" s="44"/>
      <c r="H39" s="70"/>
      <c r="I39" s="51"/>
      <c r="J39" s="58"/>
      <c r="L39" s="89">
        <v>3615</v>
      </c>
      <c r="M39" s="46">
        <f t="shared" si="6"/>
        <v>723</v>
      </c>
      <c r="N39" s="87">
        <f t="shared" si="7"/>
        <v>4338</v>
      </c>
      <c r="O39" s="29" t="s">
        <v>87</v>
      </c>
    </row>
    <row r="40" spans="1:15" s="42" customFormat="1" ht="15" x14ac:dyDescent="0.25">
      <c r="C40" s="69"/>
      <c r="D40" s="69"/>
      <c r="E40" s="70"/>
      <c r="F40" s="70"/>
      <c r="G40" s="70"/>
      <c r="H40" s="70"/>
      <c r="I40" s="51"/>
      <c r="J40" s="71"/>
      <c r="L40" s="72">
        <f>SUBTOTAL(9,L24:L39)</f>
        <v>92638</v>
      </c>
      <c r="M40" s="72">
        <f t="shared" ref="M40:N40" si="8">SUBTOTAL(9,M24:M39)</f>
        <v>16399.599999999999</v>
      </c>
      <c r="N40" s="73">
        <f t="shared" si="8"/>
        <v>109037.6</v>
      </c>
      <c r="O40" s="74"/>
    </row>
    <row r="41" spans="1:15" s="42" customFormat="1" ht="15" x14ac:dyDescent="0.25">
      <c r="A41" s="75" t="s">
        <v>30</v>
      </c>
      <c r="C41" s="69"/>
      <c r="D41" s="69"/>
      <c r="E41" s="70"/>
      <c r="F41" s="70"/>
      <c r="G41" s="70"/>
      <c r="H41" s="70"/>
      <c r="I41" s="51"/>
      <c r="J41" s="71"/>
      <c r="L41" s="70"/>
      <c r="M41" s="70"/>
      <c r="N41" s="51"/>
      <c r="O41" s="74"/>
    </row>
    <row r="42" spans="1:15" s="42" customFormat="1" ht="15" x14ac:dyDescent="0.25">
      <c r="A42" s="74" t="s">
        <v>31</v>
      </c>
      <c r="C42" s="69"/>
      <c r="D42" s="69"/>
      <c r="E42" s="70"/>
      <c r="F42" s="70"/>
      <c r="G42" s="70"/>
      <c r="H42" s="70"/>
      <c r="I42" s="51"/>
      <c r="J42" s="71"/>
      <c r="L42" s="92">
        <v>7000</v>
      </c>
      <c r="M42" s="46">
        <f t="shared" ref="M42:M46" si="9">L42*1/5</f>
        <v>1400</v>
      </c>
      <c r="N42" s="93">
        <f t="shared" ref="N42:N46" si="10">SUM(L42:M42)</f>
        <v>8400</v>
      </c>
      <c r="O42" s="29" t="s">
        <v>87</v>
      </c>
    </row>
    <row r="43" spans="1:15" s="42" customFormat="1" ht="15" x14ac:dyDescent="0.25">
      <c r="A43" s="88" t="s">
        <v>32</v>
      </c>
      <c r="C43" s="69"/>
      <c r="D43" s="69"/>
      <c r="E43" s="70"/>
      <c r="F43" s="70"/>
      <c r="G43" s="70"/>
      <c r="H43" s="70"/>
      <c r="I43" s="51"/>
      <c r="J43" s="71"/>
      <c r="L43" s="92">
        <v>16667</v>
      </c>
      <c r="M43" s="46">
        <f t="shared" si="9"/>
        <v>3333.4</v>
      </c>
      <c r="N43" s="93">
        <f t="shared" si="10"/>
        <v>20000.400000000001</v>
      </c>
      <c r="O43" s="29" t="s">
        <v>87</v>
      </c>
    </row>
    <row r="44" spans="1:15" s="42" customFormat="1" ht="15" x14ac:dyDescent="0.25">
      <c r="A44" s="94" t="s">
        <v>104</v>
      </c>
      <c r="C44" s="95">
        <v>0</v>
      </c>
      <c r="D44" s="69"/>
      <c r="E44" s="70"/>
      <c r="F44" s="70"/>
      <c r="G44" s="70"/>
      <c r="H44" s="70"/>
      <c r="I44" s="51"/>
      <c r="J44" s="71"/>
      <c r="L44" s="92">
        <v>0</v>
      </c>
      <c r="M44" s="46">
        <f t="shared" si="9"/>
        <v>0</v>
      </c>
      <c r="N44" s="93">
        <f t="shared" si="10"/>
        <v>0</v>
      </c>
      <c r="O44" s="29" t="s">
        <v>87</v>
      </c>
    </row>
    <row r="45" spans="1:15" s="42" customFormat="1" ht="15" x14ac:dyDescent="0.25">
      <c r="A45" s="90" t="s">
        <v>33</v>
      </c>
      <c r="C45" s="95">
        <v>0</v>
      </c>
      <c r="D45" s="69"/>
      <c r="E45" s="70"/>
      <c r="F45" s="70"/>
      <c r="G45" s="70"/>
      <c r="H45" s="70"/>
      <c r="I45" s="51"/>
      <c r="J45" s="71"/>
      <c r="L45" s="96">
        <v>0</v>
      </c>
      <c r="M45" s="46">
        <f t="shared" si="9"/>
        <v>0</v>
      </c>
      <c r="N45" s="97">
        <f t="shared" si="10"/>
        <v>0</v>
      </c>
      <c r="O45" s="29" t="s">
        <v>87</v>
      </c>
    </row>
    <row r="46" spans="1:15" s="42" customFormat="1" ht="15" x14ac:dyDescent="0.25">
      <c r="A46" s="90" t="s">
        <v>34</v>
      </c>
      <c r="C46" s="95">
        <v>0</v>
      </c>
      <c r="D46" s="69"/>
      <c r="E46" s="70"/>
      <c r="F46" s="70"/>
      <c r="G46" s="70"/>
      <c r="H46" s="70"/>
      <c r="I46" s="51"/>
      <c r="J46" s="71"/>
      <c r="L46" s="98">
        <v>0</v>
      </c>
      <c r="M46" s="83">
        <f t="shared" si="9"/>
        <v>0</v>
      </c>
      <c r="N46" s="99">
        <f t="shared" si="10"/>
        <v>0</v>
      </c>
      <c r="O46" s="29" t="s">
        <v>87</v>
      </c>
    </row>
    <row r="47" spans="1:15" s="42" customFormat="1" ht="15" x14ac:dyDescent="0.25">
      <c r="A47" s="74"/>
      <c r="C47" s="69"/>
      <c r="D47" s="69"/>
      <c r="E47" s="70"/>
      <c r="F47" s="70"/>
      <c r="G47" s="70"/>
      <c r="H47" s="70"/>
      <c r="I47" s="51"/>
      <c r="J47" s="71"/>
      <c r="L47" s="72">
        <f>SUM(L42:L46)</f>
        <v>23667</v>
      </c>
      <c r="M47" s="72">
        <f>SUM(M42:M46)</f>
        <v>4733.3999999999996</v>
      </c>
      <c r="N47" s="73">
        <f>SUM(N42:N46)</f>
        <v>28400.400000000001</v>
      </c>
      <c r="O47" s="74"/>
    </row>
    <row r="48" spans="1:15" s="48" customFormat="1" ht="15" x14ac:dyDescent="0.25">
      <c r="C48" s="43"/>
      <c r="D48" s="43"/>
      <c r="E48" s="70"/>
      <c r="F48" s="70"/>
      <c r="G48" s="70"/>
      <c r="H48" s="70"/>
      <c r="I48" s="51"/>
      <c r="J48" s="100"/>
      <c r="L48" s="44"/>
      <c r="M48" s="44"/>
      <c r="N48" s="44"/>
      <c r="O48" s="29"/>
    </row>
    <row r="49" spans="1:15" s="42" customFormat="1" thickBot="1" x14ac:dyDescent="0.3">
      <c r="A49" s="42" t="s">
        <v>35</v>
      </c>
      <c r="C49" s="69"/>
      <c r="D49" s="69"/>
      <c r="I49" s="49"/>
      <c r="J49" s="101"/>
      <c r="L49" s="102">
        <f>SUM(L15,L22,L40,L47)</f>
        <v>528602.5</v>
      </c>
      <c r="M49" s="102">
        <f t="shared" ref="M49" si="11">SUM(M15,M22,M40,M47)</f>
        <v>103592.5</v>
      </c>
      <c r="N49" s="102">
        <f>SUM(N15,N22,N40,N47)</f>
        <v>632195</v>
      </c>
      <c r="O49" s="74"/>
    </row>
    <row r="50" spans="1:15" s="48" customFormat="1" thickTop="1" x14ac:dyDescent="0.25">
      <c r="C50" s="43"/>
      <c r="D50" s="43"/>
      <c r="I50" s="61"/>
      <c r="J50" s="100"/>
      <c r="L50" s="44"/>
      <c r="M50" s="44"/>
      <c r="N50" s="44"/>
      <c r="O50" s="29"/>
    </row>
    <row r="51" spans="1:15" s="48" customFormat="1" ht="15" x14ac:dyDescent="0.25">
      <c r="A51" s="42" t="s">
        <v>36</v>
      </c>
      <c r="C51" s="43"/>
      <c r="D51" s="43"/>
      <c r="I51" s="61"/>
      <c r="J51" s="100"/>
      <c r="L51" s="44"/>
      <c r="M51" s="44"/>
      <c r="N51" s="44"/>
      <c r="O51" s="29"/>
    </row>
    <row r="52" spans="1:15" s="48" customFormat="1" ht="15" x14ac:dyDescent="0.25">
      <c r="A52" s="42" t="s">
        <v>37</v>
      </c>
      <c r="C52" s="103"/>
      <c r="D52" s="43"/>
      <c r="I52" s="61"/>
      <c r="J52" s="100"/>
      <c r="L52" s="70"/>
      <c r="M52" s="70"/>
      <c r="N52" s="104">
        <v>-500000</v>
      </c>
      <c r="O52" s="29" t="s">
        <v>105</v>
      </c>
    </row>
    <row r="53" spans="1:15" s="48" customFormat="1" ht="15" x14ac:dyDescent="0.25">
      <c r="A53" s="49" t="s">
        <v>38</v>
      </c>
      <c r="C53" s="103"/>
      <c r="D53" s="43"/>
      <c r="I53" s="61"/>
      <c r="J53" s="100"/>
      <c r="L53" s="70"/>
      <c r="M53" s="70"/>
      <c r="N53" s="65">
        <v>-28885</v>
      </c>
      <c r="O53" s="56" t="s">
        <v>106</v>
      </c>
    </row>
    <row r="54" spans="1:15" s="48" customFormat="1" ht="15" x14ac:dyDescent="0.25">
      <c r="A54" s="42" t="s">
        <v>39</v>
      </c>
      <c r="C54" s="103"/>
      <c r="D54" s="43"/>
      <c r="I54" s="61"/>
      <c r="J54" s="100"/>
      <c r="L54" s="70"/>
      <c r="M54" s="70"/>
      <c r="N54" s="105">
        <v>-90310</v>
      </c>
      <c r="O54" s="29" t="s">
        <v>107</v>
      </c>
    </row>
    <row r="55" spans="1:15" s="48" customFormat="1" ht="15" x14ac:dyDescent="0.25">
      <c r="A55" s="42" t="s">
        <v>108</v>
      </c>
      <c r="C55" s="106"/>
      <c r="D55" s="43"/>
      <c r="I55" s="61"/>
      <c r="J55" s="100"/>
      <c r="L55" s="70"/>
      <c r="M55" s="70"/>
      <c r="N55" s="107">
        <v>0</v>
      </c>
      <c r="O55" s="29" t="s">
        <v>109</v>
      </c>
    </row>
    <row r="56" spans="1:15" s="48" customFormat="1" ht="15" x14ac:dyDescent="0.25">
      <c r="A56" s="42" t="s">
        <v>40</v>
      </c>
      <c r="C56" s="103"/>
      <c r="D56" s="43"/>
      <c r="I56" s="61"/>
      <c r="J56" s="100"/>
      <c r="L56" s="70"/>
      <c r="M56" s="70"/>
      <c r="N56" s="108">
        <v>-13000</v>
      </c>
      <c r="O56" s="29" t="s">
        <v>110</v>
      </c>
    </row>
    <row r="57" spans="1:15" s="48" customFormat="1" thickBot="1" x14ac:dyDescent="0.3">
      <c r="A57" s="42" t="s">
        <v>41</v>
      </c>
      <c r="C57" s="109"/>
      <c r="D57" s="43"/>
      <c r="I57" s="61"/>
      <c r="J57" s="100"/>
      <c r="L57" s="70"/>
      <c r="M57" s="70"/>
      <c r="N57" s="102">
        <f>SUM(N52:N56)</f>
        <v>-632195</v>
      </c>
      <c r="O57" s="29"/>
    </row>
    <row r="58" spans="1:15" s="48" customFormat="1" hidden="1" thickTop="1" x14ac:dyDescent="0.25">
      <c r="C58" s="43"/>
      <c r="D58" s="43"/>
      <c r="I58" s="61"/>
      <c r="J58" s="100"/>
      <c r="L58" s="70"/>
      <c r="M58" s="70"/>
      <c r="N58" s="44"/>
      <c r="O58" s="29"/>
    </row>
    <row r="59" spans="1:15" s="48" customFormat="1" ht="16.5" hidden="1" thickTop="1" thickBot="1" x14ac:dyDescent="0.3">
      <c r="A59" s="42" t="s">
        <v>42</v>
      </c>
      <c r="C59" s="43"/>
      <c r="D59" s="43"/>
      <c r="I59" s="61"/>
      <c r="J59" s="100"/>
      <c r="L59" s="70"/>
      <c r="M59" s="70"/>
      <c r="N59" s="102">
        <f>SUM(N49+N57)</f>
        <v>0</v>
      </c>
      <c r="O59" s="29"/>
    </row>
    <row r="60" spans="1:15" s="48" customFormat="1" ht="16.5" thickTop="1" thickBot="1" x14ac:dyDescent="0.3">
      <c r="C60" s="43"/>
      <c r="D60" s="43"/>
      <c r="I60" s="61"/>
      <c r="J60" s="100"/>
      <c r="L60" s="70"/>
      <c r="M60" s="70"/>
      <c r="N60" s="44"/>
      <c r="O60" s="29"/>
    </row>
    <row r="61" spans="1:15" s="48" customFormat="1" thickBot="1" x14ac:dyDescent="0.3">
      <c r="A61" s="42" t="s">
        <v>43</v>
      </c>
      <c r="C61" s="43"/>
      <c r="D61" s="43"/>
      <c r="I61" s="61"/>
      <c r="J61" s="100"/>
      <c r="L61" s="44"/>
      <c r="M61" s="44"/>
      <c r="N61" s="110">
        <f>N49+SUM(N53:N56)</f>
        <v>500000</v>
      </c>
      <c r="O61" s="74" t="s">
        <v>111</v>
      </c>
    </row>
    <row r="62" spans="1:15" s="48" customFormat="1" ht="15" x14ac:dyDescent="0.25">
      <c r="A62" s="48" t="s">
        <v>112</v>
      </c>
      <c r="C62" s="43"/>
      <c r="D62" s="43"/>
      <c r="I62" s="61"/>
      <c r="J62" s="100"/>
      <c r="L62" s="44"/>
      <c r="M62" s="44"/>
      <c r="N62" s="44"/>
      <c r="O62" s="29"/>
    </row>
    <row r="63" spans="1:15" s="48" customFormat="1" ht="15" x14ac:dyDescent="0.25">
      <c r="A63" s="48" t="s">
        <v>113</v>
      </c>
      <c r="C63" s="43"/>
      <c r="D63" s="43"/>
      <c r="I63" s="61"/>
      <c r="J63" s="100"/>
      <c r="L63" s="44"/>
      <c r="M63" s="44"/>
      <c r="N63" s="44"/>
      <c r="O63" s="29"/>
    </row>
    <row r="64" spans="1:15" s="48" customFormat="1" ht="15" x14ac:dyDescent="0.25">
      <c r="A64" s="49" t="s">
        <v>114</v>
      </c>
      <c r="C64" s="43"/>
      <c r="D64" s="43"/>
      <c r="I64" s="61"/>
      <c r="J64" s="100"/>
      <c r="L64" s="44"/>
      <c r="M64" s="44"/>
      <c r="N64" s="44"/>
      <c r="O64" s="29"/>
    </row>
    <row r="65" spans="1:15" s="48" customFormat="1" ht="15" x14ac:dyDescent="0.25">
      <c r="A65" s="61"/>
      <c r="C65" s="43"/>
      <c r="D65" s="43"/>
      <c r="I65" s="61"/>
      <c r="J65" s="100"/>
      <c r="L65" s="44"/>
      <c r="M65" s="44"/>
      <c r="N65" s="44"/>
      <c r="O65" s="29"/>
    </row>
    <row r="66" spans="1:15" s="48" customFormat="1" ht="15" x14ac:dyDescent="0.25">
      <c r="C66" s="43"/>
      <c r="D66" s="43"/>
      <c r="I66" s="61"/>
      <c r="J66" s="100"/>
      <c r="L66" s="44"/>
      <c r="M66" s="44"/>
      <c r="N66" s="44"/>
      <c r="O66" s="29"/>
    </row>
    <row r="67" spans="1:15" s="48" customFormat="1" ht="15" x14ac:dyDescent="0.25">
      <c r="C67" s="43"/>
      <c r="D67" s="43"/>
      <c r="I67" s="61"/>
      <c r="J67" s="100"/>
      <c r="L67" s="44"/>
      <c r="M67" s="44"/>
      <c r="N67" s="44"/>
      <c r="O67" s="29"/>
    </row>
    <row r="68" spans="1:15" s="48" customFormat="1" ht="15" x14ac:dyDescent="0.25">
      <c r="C68" s="43"/>
      <c r="D68" s="43"/>
      <c r="I68" s="61"/>
      <c r="J68" s="100"/>
      <c r="L68" s="44"/>
      <c r="M68" s="44"/>
      <c r="N68" s="44"/>
      <c r="O68" s="29"/>
    </row>
    <row r="69" spans="1:15" s="48" customFormat="1" ht="15" x14ac:dyDescent="0.25">
      <c r="C69" s="43"/>
      <c r="D69" s="43"/>
      <c r="I69" s="61"/>
      <c r="J69" s="100"/>
      <c r="L69" s="44"/>
      <c r="M69" s="44"/>
      <c r="N69" s="44"/>
      <c r="O69" s="29"/>
    </row>
    <row r="70" spans="1:15" s="48" customFormat="1" ht="15" x14ac:dyDescent="0.25">
      <c r="C70" s="43"/>
      <c r="D70" s="43"/>
      <c r="I70" s="61"/>
      <c r="J70" s="100"/>
      <c r="L70" s="44"/>
      <c r="M70" s="44"/>
      <c r="N70" s="44"/>
      <c r="O70" s="29"/>
    </row>
  </sheetData>
  <mergeCells count="2">
    <mergeCell ref="J1:M1"/>
    <mergeCell ref="E4:H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1823-3873-420E-9CDC-07AD026FCD20}">
  <dimension ref="A1:P156"/>
  <sheetViews>
    <sheetView topLeftCell="A118" zoomScale="70" zoomScaleNormal="70" workbookViewId="0">
      <selection activeCell="G123" sqref="G123"/>
    </sheetView>
  </sheetViews>
  <sheetFormatPr defaultColWidth="8.69921875" defaultRowHeight="15" x14ac:dyDescent="0.2"/>
  <cols>
    <col min="2" max="2" width="11" customWidth="1"/>
    <col min="6" max="6" width="26.19921875" customWidth="1"/>
    <col min="7" max="7" width="16.19921875" style="14" bestFit="1" customWidth="1"/>
    <col min="9" max="9" width="38.3984375" bestFit="1" customWidth="1"/>
    <col min="11" max="11" width="11.5" customWidth="1"/>
  </cols>
  <sheetData>
    <row r="1" spans="1:16" ht="18.75" x14ac:dyDescent="0.2">
      <c r="B1" s="141" t="s">
        <v>225</v>
      </c>
    </row>
    <row r="2" spans="1:16" x14ac:dyDescent="0.2">
      <c r="B2" t="s">
        <v>226</v>
      </c>
      <c r="C2" t="s">
        <v>227</v>
      </c>
    </row>
    <row r="3" spans="1:16" x14ac:dyDescent="0.2">
      <c r="B3" t="s">
        <v>228</v>
      </c>
      <c r="C3" t="s">
        <v>229</v>
      </c>
    </row>
    <row r="4" spans="1:16" x14ac:dyDescent="0.2">
      <c r="B4" t="s">
        <v>230</v>
      </c>
      <c r="C4" t="s">
        <v>231</v>
      </c>
    </row>
    <row r="5" spans="1:16" x14ac:dyDescent="0.2">
      <c r="B5" t="s">
        <v>232</v>
      </c>
      <c r="C5" t="s">
        <v>233</v>
      </c>
    </row>
    <row r="7" spans="1:16" ht="15.75" x14ac:dyDescent="0.2">
      <c r="B7" s="142" t="s">
        <v>234</v>
      </c>
    </row>
    <row r="8" spans="1:16" x14ac:dyDescent="0.2">
      <c r="A8" s="143" t="s">
        <v>235</v>
      </c>
      <c r="B8" s="143" t="s">
        <v>236</v>
      </c>
      <c r="C8" s="143" t="s">
        <v>237</v>
      </c>
      <c r="D8" s="143" t="s">
        <v>238</v>
      </c>
      <c r="E8" s="143" t="s">
        <v>239</v>
      </c>
      <c r="F8" s="143" t="s">
        <v>240</v>
      </c>
      <c r="G8" s="144" t="s">
        <v>241</v>
      </c>
      <c r="H8" s="143" t="s">
        <v>242</v>
      </c>
      <c r="I8" s="143" t="s">
        <v>243</v>
      </c>
      <c r="J8" s="143" t="s">
        <v>244</v>
      </c>
      <c r="K8" s="143" t="s">
        <v>143</v>
      </c>
      <c r="L8" s="143" t="s">
        <v>245</v>
      </c>
      <c r="M8" s="143" t="s">
        <v>246</v>
      </c>
      <c r="N8" s="143" t="s">
        <v>247</v>
      </c>
      <c r="O8" s="143" t="s">
        <v>248</v>
      </c>
      <c r="P8" s="143" t="s">
        <v>249</v>
      </c>
    </row>
    <row r="9" spans="1:16" x14ac:dyDescent="0.2">
      <c r="A9" t="s">
        <v>383</v>
      </c>
      <c r="B9" t="s">
        <v>250</v>
      </c>
      <c r="C9" t="s">
        <v>134</v>
      </c>
      <c r="D9" t="s">
        <v>251</v>
      </c>
      <c r="E9" t="s">
        <v>252</v>
      </c>
      <c r="F9" t="s">
        <v>253</v>
      </c>
      <c r="G9" s="14">
        <v>-3600</v>
      </c>
      <c r="H9">
        <v>0</v>
      </c>
      <c r="I9" t="s">
        <v>254</v>
      </c>
      <c r="J9" t="s">
        <v>255</v>
      </c>
      <c r="K9" t="s">
        <v>158</v>
      </c>
      <c r="L9" t="s">
        <v>256</v>
      </c>
      <c r="M9" t="s">
        <v>256</v>
      </c>
      <c r="N9" t="s">
        <v>125</v>
      </c>
      <c r="O9" t="s">
        <v>125</v>
      </c>
      <c r="P9" t="s">
        <v>125</v>
      </c>
    </row>
    <row r="10" spans="1:16" x14ac:dyDescent="0.2">
      <c r="A10" t="s">
        <v>383</v>
      </c>
      <c r="B10" t="s">
        <v>281</v>
      </c>
      <c r="C10" t="s">
        <v>260</v>
      </c>
      <c r="D10" t="s">
        <v>251</v>
      </c>
      <c r="E10" t="s">
        <v>261</v>
      </c>
      <c r="F10" t="s">
        <v>262</v>
      </c>
      <c r="G10" s="14">
        <v>3000</v>
      </c>
      <c r="H10">
        <v>0</v>
      </c>
      <c r="I10" t="s">
        <v>282</v>
      </c>
      <c r="J10" t="s">
        <v>280</v>
      </c>
      <c r="K10" t="s">
        <v>158</v>
      </c>
      <c r="L10" t="s">
        <v>283</v>
      </c>
      <c r="M10" t="s">
        <v>284</v>
      </c>
      <c r="N10" t="s">
        <v>285</v>
      </c>
      <c r="O10" t="s">
        <v>286</v>
      </c>
      <c r="P10" t="s">
        <v>287</v>
      </c>
    </row>
    <row r="11" spans="1:16" x14ac:dyDescent="0.2">
      <c r="A11" t="s">
        <v>383</v>
      </c>
      <c r="B11" t="s">
        <v>288</v>
      </c>
      <c r="C11" t="s">
        <v>260</v>
      </c>
      <c r="D11" t="s">
        <v>251</v>
      </c>
      <c r="E11" t="s">
        <v>261</v>
      </c>
      <c r="F11" t="s">
        <v>262</v>
      </c>
      <c r="G11" s="14">
        <v>6000</v>
      </c>
      <c r="H11">
        <v>0</v>
      </c>
      <c r="I11" t="s">
        <v>282</v>
      </c>
      <c r="J11" t="s">
        <v>276</v>
      </c>
      <c r="K11" t="s">
        <v>158</v>
      </c>
      <c r="L11" t="s">
        <v>283</v>
      </c>
      <c r="M11" t="s">
        <v>284</v>
      </c>
      <c r="N11" t="s">
        <v>289</v>
      </c>
      <c r="O11" t="s">
        <v>286</v>
      </c>
      <c r="P11" t="s">
        <v>287</v>
      </c>
    </row>
    <row r="12" spans="1:16" x14ac:dyDescent="0.2">
      <c r="A12" t="s">
        <v>383</v>
      </c>
      <c r="B12" t="s">
        <v>290</v>
      </c>
      <c r="C12" t="s">
        <v>260</v>
      </c>
      <c r="D12" t="s">
        <v>251</v>
      </c>
      <c r="E12" t="s">
        <v>291</v>
      </c>
      <c r="F12" t="s">
        <v>292</v>
      </c>
      <c r="G12" s="14">
        <v>-3000</v>
      </c>
      <c r="H12">
        <v>0</v>
      </c>
      <c r="I12" t="s">
        <v>293</v>
      </c>
      <c r="J12" t="s">
        <v>264</v>
      </c>
      <c r="K12" t="s">
        <v>158</v>
      </c>
      <c r="L12" t="s">
        <v>284</v>
      </c>
      <c r="M12" t="s">
        <v>284</v>
      </c>
      <c r="N12" t="s">
        <v>285</v>
      </c>
      <c r="O12" t="s">
        <v>294</v>
      </c>
      <c r="P12" t="s">
        <v>287</v>
      </c>
    </row>
    <row r="13" spans="1:16" x14ac:dyDescent="0.2">
      <c r="A13" t="s">
        <v>383</v>
      </c>
      <c r="B13" t="s">
        <v>250</v>
      </c>
      <c r="C13" t="s">
        <v>134</v>
      </c>
      <c r="D13" t="s">
        <v>251</v>
      </c>
      <c r="E13" t="s">
        <v>252</v>
      </c>
      <c r="F13" t="s">
        <v>253</v>
      </c>
      <c r="G13" s="14">
        <v>-4320</v>
      </c>
      <c r="H13">
        <v>0</v>
      </c>
      <c r="I13" t="s">
        <v>257</v>
      </c>
      <c r="J13" t="s">
        <v>258</v>
      </c>
      <c r="K13" t="s">
        <v>161</v>
      </c>
      <c r="L13" t="s">
        <v>256</v>
      </c>
      <c r="M13" t="s">
        <v>256</v>
      </c>
      <c r="N13" t="s">
        <v>125</v>
      </c>
      <c r="O13" t="s">
        <v>125</v>
      </c>
      <c r="P13" t="s">
        <v>125</v>
      </c>
    </row>
    <row r="14" spans="1:16" x14ac:dyDescent="0.2">
      <c r="A14" t="s">
        <v>383</v>
      </c>
      <c r="B14" t="s">
        <v>349</v>
      </c>
      <c r="C14" t="s">
        <v>260</v>
      </c>
      <c r="D14" t="s">
        <v>344</v>
      </c>
      <c r="E14" t="s">
        <v>261</v>
      </c>
      <c r="F14" t="s">
        <v>262</v>
      </c>
      <c r="G14" s="14">
        <v>2400</v>
      </c>
      <c r="H14">
        <v>0</v>
      </c>
      <c r="I14" t="s">
        <v>350</v>
      </c>
      <c r="J14" t="s">
        <v>264</v>
      </c>
      <c r="K14" t="s">
        <v>161</v>
      </c>
      <c r="L14" t="s">
        <v>351</v>
      </c>
      <c r="M14" t="s">
        <v>352</v>
      </c>
      <c r="N14" t="s">
        <v>353</v>
      </c>
      <c r="O14" t="s">
        <v>354</v>
      </c>
      <c r="P14" t="s">
        <v>355</v>
      </c>
    </row>
    <row r="15" spans="1:16" x14ac:dyDescent="0.2">
      <c r="A15" t="s">
        <v>383</v>
      </c>
      <c r="B15" t="s">
        <v>371</v>
      </c>
      <c r="C15" t="s">
        <v>260</v>
      </c>
      <c r="D15" t="s">
        <v>344</v>
      </c>
      <c r="E15" t="s">
        <v>261</v>
      </c>
      <c r="F15" t="s">
        <v>262</v>
      </c>
      <c r="G15" s="14">
        <v>2010</v>
      </c>
      <c r="H15">
        <v>0</v>
      </c>
      <c r="I15" t="s">
        <v>350</v>
      </c>
      <c r="J15" t="s">
        <v>270</v>
      </c>
      <c r="K15" t="s">
        <v>161</v>
      </c>
      <c r="L15" t="s">
        <v>368</v>
      </c>
      <c r="M15" t="s">
        <v>369</v>
      </c>
      <c r="N15" t="s">
        <v>372</v>
      </c>
      <c r="O15" t="s">
        <v>354</v>
      </c>
      <c r="P15" t="s">
        <v>355</v>
      </c>
    </row>
    <row r="16" spans="1:16" x14ac:dyDescent="0.2">
      <c r="A16" t="s">
        <v>383</v>
      </c>
      <c r="B16" t="s">
        <v>317</v>
      </c>
      <c r="C16" t="s">
        <v>134</v>
      </c>
      <c r="D16" t="s">
        <v>302</v>
      </c>
      <c r="E16" t="s">
        <v>318</v>
      </c>
      <c r="F16" t="s">
        <v>319</v>
      </c>
      <c r="G16" s="14">
        <v>1200</v>
      </c>
      <c r="H16">
        <v>0</v>
      </c>
      <c r="I16" t="s">
        <v>320</v>
      </c>
      <c r="J16" t="s">
        <v>264</v>
      </c>
      <c r="K16" t="s">
        <v>158</v>
      </c>
      <c r="L16" t="s">
        <v>321</v>
      </c>
      <c r="M16" t="s">
        <v>321</v>
      </c>
      <c r="N16" t="s">
        <v>125</v>
      </c>
      <c r="O16" t="s">
        <v>125</v>
      </c>
      <c r="P16" t="s">
        <v>125</v>
      </c>
    </row>
    <row r="17" spans="1:16" x14ac:dyDescent="0.2">
      <c r="A17" t="s">
        <v>383</v>
      </c>
      <c r="B17" t="s">
        <v>250</v>
      </c>
      <c r="C17" t="s">
        <v>134</v>
      </c>
      <c r="D17" t="s">
        <v>251</v>
      </c>
      <c r="E17" t="s">
        <v>252</v>
      </c>
      <c r="F17" t="s">
        <v>253</v>
      </c>
      <c r="G17" s="14">
        <v>-3874.8</v>
      </c>
      <c r="H17">
        <v>0</v>
      </c>
      <c r="I17" t="s">
        <v>269</v>
      </c>
      <c r="J17" t="s">
        <v>270</v>
      </c>
      <c r="K17" t="s">
        <v>165</v>
      </c>
      <c r="L17" t="s">
        <v>256</v>
      </c>
      <c r="M17" t="s">
        <v>256</v>
      </c>
      <c r="N17" t="s">
        <v>125</v>
      </c>
      <c r="O17" t="s">
        <v>125</v>
      </c>
      <c r="P17" t="s">
        <v>125</v>
      </c>
    </row>
    <row r="18" spans="1:16" x14ac:dyDescent="0.2">
      <c r="A18" t="s">
        <v>383</v>
      </c>
      <c r="B18" t="s">
        <v>259</v>
      </c>
      <c r="C18" t="s">
        <v>260</v>
      </c>
      <c r="D18" t="s">
        <v>251</v>
      </c>
      <c r="E18" t="s">
        <v>261</v>
      </c>
      <c r="F18" t="s">
        <v>262</v>
      </c>
      <c r="G18" s="14">
        <v>3874.8</v>
      </c>
      <c r="H18">
        <v>0</v>
      </c>
      <c r="I18" t="s">
        <v>263</v>
      </c>
      <c r="J18" t="s">
        <v>264</v>
      </c>
      <c r="K18" t="s">
        <v>165</v>
      </c>
      <c r="L18" t="s">
        <v>265</v>
      </c>
      <c r="M18" t="s">
        <v>256</v>
      </c>
      <c r="N18" t="s">
        <v>266</v>
      </c>
      <c r="O18" t="s">
        <v>267</v>
      </c>
      <c r="P18" t="s">
        <v>268</v>
      </c>
    </row>
    <row r="19" spans="1:16" x14ac:dyDescent="0.2">
      <c r="A19" t="s">
        <v>383</v>
      </c>
      <c r="B19" t="s">
        <v>250</v>
      </c>
      <c r="C19" t="s">
        <v>134</v>
      </c>
      <c r="D19" t="s">
        <v>251</v>
      </c>
      <c r="E19" t="s">
        <v>252</v>
      </c>
      <c r="F19" t="s">
        <v>253</v>
      </c>
      <c r="G19" s="14">
        <v>-3625</v>
      </c>
      <c r="H19">
        <v>0</v>
      </c>
      <c r="I19" t="s">
        <v>271</v>
      </c>
      <c r="J19" t="s">
        <v>272</v>
      </c>
      <c r="K19" t="s">
        <v>165</v>
      </c>
      <c r="L19" t="s">
        <v>256</v>
      </c>
      <c r="M19" t="s">
        <v>256</v>
      </c>
      <c r="N19" t="s">
        <v>125</v>
      </c>
      <c r="O19" t="s">
        <v>125</v>
      </c>
      <c r="P19" t="s">
        <v>125</v>
      </c>
    </row>
    <row r="20" spans="1:16" x14ac:dyDescent="0.2">
      <c r="A20" t="s">
        <v>383</v>
      </c>
      <c r="B20" t="s">
        <v>273</v>
      </c>
      <c r="C20" t="s">
        <v>260</v>
      </c>
      <c r="D20" t="s">
        <v>251</v>
      </c>
      <c r="E20" t="s">
        <v>261</v>
      </c>
      <c r="F20" t="s">
        <v>262</v>
      </c>
      <c r="G20" s="14">
        <v>3625</v>
      </c>
      <c r="H20">
        <v>0</v>
      </c>
      <c r="I20" t="s">
        <v>263</v>
      </c>
      <c r="J20" t="s">
        <v>264</v>
      </c>
      <c r="K20" t="s">
        <v>165</v>
      </c>
      <c r="L20" t="s">
        <v>265</v>
      </c>
      <c r="M20" t="s">
        <v>256</v>
      </c>
      <c r="N20" t="s">
        <v>274</v>
      </c>
      <c r="O20" t="s">
        <v>267</v>
      </c>
      <c r="P20" t="s">
        <v>268</v>
      </c>
    </row>
    <row r="21" spans="1:16" x14ac:dyDescent="0.2">
      <c r="A21" t="s">
        <v>383</v>
      </c>
      <c r="B21" t="s">
        <v>250</v>
      </c>
      <c r="C21" t="s">
        <v>134</v>
      </c>
      <c r="D21" t="s">
        <v>251</v>
      </c>
      <c r="E21" t="s">
        <v>252</v>
      </c>
      <c r="F21" t="s">
        <v>253</v>
      </c>
      <c r="G21" s="14">
        <v>-89</v>
      </c>
      <c r="H21">
        <v>0</v>
      </c>
      <c r="I21" t="s">
        <v>275</v>
      </c>
      <c r="J21" t="s">
        <v>276</v>
      </c>
      <c r="K21" t="s">
        <v>169</v>
      </c>
      <c r="L21" t="s">
        <v>256</v>
      </c>
      <c r="M21" t="s">
        <v>256</v>
      </c>
      <c r="N21" t="s">
        <v>125</v>
      </c>
      <c r="O21" t="s">
        <v>125</v>
      </c>
      <c r="P21" t="s">
        <v>125</v>
      </c>
    </row>
    <row r="22" spans="1:16" x14ac:dyDescent="0.2">
      <c r="A22" t="s">
        <v>383</v>
      </c>
      <c r="B22" t="s">
        <v>295</v>
      </c>
      <c r="C22" t="s">
        <v>134</v>
      </c>
      <c r="D22" t="s">
        <v>251</v>
      </c>
      <c r="E22" t="s">
        <v>296</v>
      </c>
      <c r="F22" t="s">
        <v>297</v>
      </c>
      <c r="G22" s="14">
        <v>89</v>
      </c>
      <c r="H22">
        <v>0</v>
      </c>
      <c r="I22" t="s">
        <v>298</v>
      </c>
      <c r="J22" t="s">
        <v>299</v>
      </c>
      <c r="K22" t="s">
        <v>169</v>
      </c>
      <c r="L22" t="s">
        <v>300</v>
      </c>
      <c r="M22" t="s">
        <v>300</v>
      </c>
      <c r="N22" t="s">
        <v>125</v>
      </c>
      <c r="O22" t="s">
        <v>125</v>
      </c>
      <c r="P22" t="s">
        <v>125</v>
      </c>
    </row>
    <row r="23" spans="1:16" x14ac:dyDescent="0.2">
      <c r="A23" t="s">
        <v>383</v>
      </c>
      <c r="B23" t="s">
        <v>250</v>
      </c>
      <c r="C23" t="s">
        <v>134</v>
      </c>
      <c r="D23" t="s">
        <v>251</v>
      </c>
      <c r="E23" t="s">
        <v>252</v>
      </c>
      <c r="F23" t="s">
        <v>253</v>
      </c>
      <c r="G23" s="14">
        <v>-4338</v>
      </c>
      <c r="H23">
        <v>0</v>
      </c>
      <c r="I23" t="s">
        <v>277</v>
      </c>
      <c r="J23" t="s">
        <v>278</v>
      </c>
      <c r="K23" t="s">
        <v>171</v>
      </c>
      <c r="L23" t="s">
        <v>256</v>
      </c>
      <c r="M23" t="s">
        <v>256</v>
      </c>
      <c r="N23" t="s">
        <v>125</v>
      </c>
      <c r="O23" t="s">
        <v>125</v>
      </c>
      <c r="P23" t="s">
        <v>125</v>
      </c>
    </row>
    <row r="24" spans="1:16" x14ac:dyDescent="0.2">
      <c r="A24" t="s">
        <v>383</v>
      </c>
      <c r="B24" t="s">
        <v>331</v>
      </c>
      <c r="C24" t="s">
        <v>332</v>
      </c>
      <c r="D24" t="s">
        <v>302</v>
      </c>
      <c r="E24" t="s">
        <v>333</v>
      </c>
      <c r="F24" t="s">
        <v>334</v>
      </c>
      <c r="G24" s="14">
        <v>-2584.6799999999998</v>
      </c>
      <c r="H24">
        <v>0</v>
      </c>
      <c r="I24" t="s">
        <v>335</v>
      </c>
      <c r="J24" t="s">
        <v>264</v>
      </c>
      <c r="K24" t="s">
        <v>336</v>
      </c>
      <c r="L24" t="s">
        <v>337</v>
      </c>
      <c r="M24" t="s">
        <v>337</v>
      </c>
      <c r="N24" t="s">
        <v>338</v>
      </c>
      <c r="O24" t="s">
        <v>125</v>
      </c>
      <c r="P24" t="s">
        <v>335</v>
      </c>
    </row>
    <row r="25" spans="1:16" x14ac:dyDescent="0.2">
      <c r="A25" t="s">
        <v>383</v>
      </c>
      <c r="B25" t="s">
        <v>331</v>
      </c>
      <c r="C25" t="s">
        <v>332</v>
      </c>
      <c r="D25" t="s">
        <v>302</v>
      </c>
      <c r="E25" t="s">
        <v>333</v>
      </c>
      <c r="F25" t="s">
        <v>334</v>
      </c>
      <c r="G25" s="14">
        <v>2584.6799999999998</v>
      </c>
      <c r="H25">
        <v>0</v>
      </c>
      <c r="I25" t="s">
        <v>125</v>
      </c>
      <c r="J25" t="s">
        <v>255</v>
      </c>
      <c r="K25" t="s">
        <v>336</v>
      </c>
      <c r="L25" t="s">
        <v>337</v>
      </c>
      <c r="M25" t="s">
        <v>337</v>
      </c>
      <c r="N25" t="s">
        <v>338</v>
      </c>
      <c r="O25" t="s">
        <v>125</v>
      </c>
      <c r="P25" t="s">
        <v>335</v>
      </c>
    </row>
    <row r="26" spans="1:16" x14ac:dyDescent="0.2">
      <c r="A26" t="s">
        <v>383</v>
      </c>
      <c r="B26" t="s">
        <v>343</v>
      </c>
      <c r="C26" t="s">
        <v>332</v>
      </c>
      <c r="D26" t="s">
        <v>344</v>
      </c>
      <c r="E26" t="s">
        <v>345</v>
      </c>
      <c r="F26" t="s">
        <v>346</v>
      </c>
      <c r="G26" s="14">
        <v>516.94000000000005</v>
      </c>
      <c r="H26">
        <v>0</v>
      </c>
      <c r="I26" t="s">
        <v>331</v>
      </c>
      <c r="J26" t="s">
        <v>264</v>
      </c>
      <c r="K26" t="s">
        <v>347</v>
      </c>
      <c r="L26" t="s">
        <v>348</v>
      </c>
      <c r="M26" t="s">
        <v>348</v>
      </c>
      <c r="N26" t="s">
        <v>338</v>
      </c>
      <c r="O26" t="s">
        <v>125</v>
      </c>
      <c r="P26" t="s">
        <v>335</v>
      </c>
    </row>
    <row r="27" spans="1:16" x14ac:dyDescent="0.2">
      <c r="A27" t="s">
        <v>383</v>
      </c>
      <c r="B27" t="s">
        <v>250</v>
      </c>
      <c r="C27" t="s">
        <v>134</v>
      </c>
      <c r="D27" t="s">
        <v>251</v>
      </c>
      <c r="E27" t="s">
        <v>252</v>
      </c>
      <c r="F27" t="s">
        <v>253</v>
      </c>
      <c r="G27" s="14">
        <v>-7733.38</v>
      </c>
      <c r="H27">
        <v>0</v>
      </c>
      <c r="I27" t="s">
        <v>279</v>
      </c>
      <c r="J27" t="s">
        <v>280</v>
      </c>
      <c r="K27" t="s">
        <v>175</v>
      </c>
      <c r="L27" t="s">
        <v>256</v>
      </c>
      <c r="M27" t="s">
        <v>256</v>
      </c>
      <c r="N27" t="s">
        <v>125</v>
      </c>
      <c r="O27" t="s">
        <v>125</v>
      </c>
      <c r="P27" t="s">
        <v>125</v>
      </c>
    </row>
    <row r="28" spans="1:16" x14ac:dyDescent="0.2">
      <c r="A28" t="s">
        <v>383</v>
      </c>
      <c r="B28" t="s">
        <v>308</v>
      </c>
      <c r="C28" t="s">
        <v>260</v>
      </c>
      <c r="D28" t="s">
        <v>302</v>
      </c>
      <c r="E28" t="s">
        <v>261</v>
      </c>
      <c r="F28" t="s">
        <v>262</v>
      </c>
      <c r="G28" s="14">
        <v>4721.57</v>
      </c>
      <c r="H28">
        <v>0</v>
      </c>
      <c r="I28" t="s">
        <v>309</v>
      </c>
      <c r="J28" t="s">
        <v>280</v>
      </c>
      <c r="K28" t="s">
        <v>175</v>
      </c>
      <c r="L28" t="s">
        <v>310</v>
      </c>
      <c r="M28" t="s">
        <v>305</v>
      </c>
      <c r="N28" t="s">
        <v>311</v>
      </c>
      <c r="O28" t="s">
        <v>312</v>
      </c>
      <c r="P28" t="s">
        <v>313</v>
      </c>
    </row>
    <row r="29" spans="1:16" x14ac:dyDescent="0.2">
      <c r="A29" t="s">
        <v>383</v>
      </c>
      <c r="B29" t="s">
        <v>314</v>
      </c>
      <c r="C29" t="s">
        <v>260</v>
      </c>
      <c r="D29" t="s">
        <v>302</v>
      </c>
      <c r="E29" t="s">
        <v>261</v>
      </c>
      <c r="F29" t="s">
        <v>262</v>
      </c>
      <c r="G29" s="14">
        <v>775.97</v>
      </c>
      <c r="H29">
        <v>0</v>
      </c>
      <c r="I29" t="s">
        <v>309</v>
      </c>
      <c r="J29" t="s">
        <v>270</v>
      </c>
      <c r="K29" t="s">
        <v>175</v>
      </c>
      <c r="L29" t="s">
        <v>310</v>
      </c>
      <c r="M29" t="s">
        <v>315</v>
      </c>
      <c r="N29" t="s">
        <v>316</v>
      </c>
      <c r="O29" t="s">
        <v>312</v>
      </c>
      <c r="P29" t="s">
        <v>313</v>
      </c>
    </row>
    <row r="30" spans="1:16" x14ac:dyDescent="0.2">
      <c r="A30" t="s">
        <v>22</v>
      </c>
      <c r="B30" t="s">
        <v>301</v>
      </c>
      <c r="C30" t="s">
        <v>260</v>
      </c>
      <c r="D30" t="s">
        <v>302</v>
      </c>
      <c r="E30" t="s">
        <v>261</v>
      </c>
      <c r="F30" t="s">
        <v>262</v>
      </c>
      <c r="G30" s="14">
        <v>11110.4</v>
      </c>
      <c r="H30">
        <v>0</v>
      </c>
      <c r="I30" t="s">
        <v>303</v>
      </c>
      <c r="J30" t="s">
        <v>264</v>
      </c>
      <c r="K30" t="s">
        <v>173</v>
      </c>
      <c r="L30" t="s">
        <v>304</v>
      </c>
      <c r="M30" t="s">
        <v>305</v>
      </c>
      <c r="N30" t="s">
        <v>306</v>
      </c>
      <c r="O30" t="s">
        <v>125</v>
      </c>
      <c r="P30" t="s">
        <v>307</v>
      </c>
    </row>
    <row r="31" spans="1:16" x14ac:dyDescent="0.2">
      <c r="A31" t="s">
        <v>208</v>
      </c>
      <c r="B31" t="s">
        <v>322</v>
      </c>
      <c r="C31" t="s">
        <v>260</v>
      </c>
      <c r="D31" t="s">
        <v>302</v>
      </c>
      <c r="E31" t="s">
        <v>261</v>
      </c>
      <c r="F31" t="s">
        <v>262</v>
      </c>
      <c r="G31" s="14">
        <v>7290</v>
      </c>
      <c r="H31">
        <v>0</v>
      </c>
      <c r="I31" t="s">
        <v>263</v>
      </c>
      <c r="J31" t="s">
        <v>264</v>
      </c>
      <c r="K31" t="s">
        <v>175</v>
      </c>
      <c r="L31" t="s">
        <v>323</v>
      </c>
      <c r="M31" t="s">
        <v>324</v>
      </c>
      <c r="N31" t="s">
        <v>325</v>
      </c>
      <c r="O31" t="s">
        <v>326</v>
      </c>
      <c r="P31" t="s">
        <v>313</v>
      </c>
    </row>
    <row r="32" spans="1:16" x14ac:dyDescent="0.2">
      <c r="B32" t="s">
        <v>327</v>
      </c>
      <c r="C32" t="s">
        <v>260</v>
      </c>
      <c r="D32" t="s">
        <v>302</v>
      </c>
      <c r="E32" t="s">
        <v>261</v>
      </c>
      <c r="F32" t="s">
        <v>262</v>
      </c>
      <c r="G32" s="147">
        <v>0</v>
      </c>
      <c r="H32">
        <v>0</v>
      </c>
      <c r="I32" t="s">
        <v>263</v>
      </c>
      <c r="J32" t="s">
        <v>280</v>
      </c>
      <c r="K32" t="s">
        <v>175</v>
      </c>
      <c r="L32" t="s">
        <v>284</v>
      </c>
      <c r="M32" t="s">
        <v>324</v>
      </c>
      <c r="N32" t="s">
        <v>328</v>
      </c>
      <c r="O32" t="s">
        <v>329</v>
      </c>
      <c r="P32" t="s">
        <v>330</v>
      </c>
    </row>
    <row r="33" spans="1:16" x14ac:dyDescent="0.2">
      <c r="A33" t="s">
        <v>208</v>
      </c>
      <c r="B33" t="s">
        <v>339</v>
      </c>
      <c r="C33" t="s">
        <v>260</v>
      </c>
      <c r="D33" t="s">
        <v>302</v>
      </c>
      <c r="E33" t="s">
        <v>261</v>
      </c>
      <c r="F33" t="s">
        <v>262</v>
      </c>
      <c r="G33" s="14">
        <v>6365.88</v>
      </c>
      <c r="H33">
        <v>0</v>
      </c>
      <c r="I33" t="s">
        <v>263</v>
      </c>
      <c r="J33" t="s">
        <v>270</v>
      </c>
      <c r="K33" t="s">
        <v>175</v>
      </c>
      <c r="L33" t="s">
        <v>340</v>
      </c>
      <c r="M33" t="s">
        <v>341</v>
      </c>
      <c r="N33" t="s">
        <v>342</v>
      </c>
      <c r="O33" t="s">
        <v>326</v>
      </c>
      <c r="P33" t="s">
        <v>313</v>
      </c>
    </row>
    <row r="34" spans="1:16" x14ac:dyDescent="0.2">
      <c r="A34" t="s">
        <v>27</v>
      </c>
      <c r="B34" t="s">
        <v>356</v>
      </c>
      <c r="C34" t="s">
        <v>260</v>
      </c>
      <c r="D34" t="s">
        <v>344</v>
      </c>
      <c r="E34" t="s">
        <v>261</v>
      </c>
      <c r="F34" t="s">
        <v>262</v>
      </c>
      <c r="G34" s="14">
        <v>68.040000000000006</v>
      </c>
      <c r="H34">
        <v>0</v>
      </c>
      <c r="I34" t="s">
        <v>263</v>
      </c>
      <c r="J34" t="s">
        <v>270</v>
      </c>
      <c r="K34" t="s">
        <v>158</v>
      </c>
      <c r="L34" t="s">
        <v>348</v>
      </c>
      <c r="M34" t="s">
        <v>357</v>
      </c>
      <c r="N34" t="s">
        <v>358</v>
      </c>
      <c r="O34" t="s">
        <v>359</v>
      </c>
      <c r="P34" t="s">
        <v>360</v>
      </c>
    </row>
    <row r="35" spans="1:16" x14ac:dyDescent="0.2">
      <c r="B35" t="s">
        <v>361</v>
      </c>
      <c r="C35" t="s">
        <v>260</v>
      </c>
      <c r="D35" t="s">
        <v>344</v>
      </c>
      <c r="E35" t="s">
        <v>261</v>
      </c>
      <c r="F35" t="s">
        <v>262</v>
      </c>
      <c r="G35" s="147">
        <v>0</v>
      </c>
      <c r="H35">
        <v>0</v>
      </c>
      <c r="I35" t="s">
        <v>263</v>
      </c>
      <c r="J35" t="s">
        <v>270</v>
      </c>
      <c r="K35" t="s">
        <v>175</v>
      </c>
      <c r="L35" t="s">
        <v>348</v>
      </c>
      <c r="M35" t="s">
        <v>357</v>
      </c>
      <c r="N35" t="s">
        <v>362</v>
      </c>
      <c r="O35" t="s">
        <v>329</v>
      </c>
      <c r="P35" t="s">
        <v>330</v>
      </c>
    </row>
    <row r="36" spans="1:16" x14ac:dyDescent="0.2">
      <c r="B36" t="s">
        <v>363</v>
      </c>
      <c r="C36" t="s">
        <v>260</v>
      </c>
      <c r="D36" t="s">
        <v>344</v>
      </c>
      <c r="E36" t="s">
        <v>261</v>
      </c>
      <c r="F36" t="s">
        <v>262</v>
      </c>
      <c r="G36" s="147">
        <v>0</v>
      </c>
      <c r="H36">
        <v>0</v>
      </c>
      <c r="I36" t="s">
        <v>309</v>
      </c>
      <c r="J36" t="s">
        <v>270</v>
      </c>
      <c r="K36" t="s">
        <v>175</v>
      </c>
      <c r="L36" t="s">
        <v>364</v>
      </c>
      <c r="M36" t="s">
        <v>357</v>
      </c>
      <c r="N36" t="s">
        <v>365</v>
      </c>
      <c r="O36" t="s">
        <v>366</v>
      </c>
      <c r="P36" t="s">
        <v>313</v>
      </c>
    </row>
    <row r="37" spans="1:16" x14ac:dyDescent="0.2">
      <c r="A37" t="s">
        <v>27</v>
      </c>
      <c r="B37" t="s">
        <v>367</v>
      </c>
      <c r="C37" t="s">
        <v>260</v>
      </c>
      <c r="D37" t="s">
        <v>344</v>
      </c>
      <c r="E37" t="s">
        <v>261</v>
      </c>
      <c r="F37" t="s">
        <v>262</v>
      </c>
      <c r="G37" s="14">
        <v>153</v>
      </c>
      <c r="H37">
        <v>0</v>
      </c>
      <c r="I37" t="s">
        <v>263</v>
      </c>
      <c r="J37" t="s">
        <v>264</v>
      </c>
      <c r="K37" t="s">
        <v>158</v>
      </c>
      <c r="L37" t="s">
        <v>368</v>
      </c>
      <c r="M37" t="s">
        <v>369</v>
      </c>
      <c r="N37" t="s">
        <v>370</v>
      </c>
      <c r="O37" t="s">
        <v>359</v>
      </c>
      <c r="P37" t="s">
        <v>360</v>
      </c>
    </row>
    <row r="38" spans="1:16" x14ac:dyDescent="0.2">
      <c r="A38" t="s">
        <v>26</v>
      </c>
      <c r="B38" t="s">
        <v>373</v>
      </c>
      <c r="C38" t="s">
        <v>134</v>
      </c>
      <c r="D38" t="s">
        <v>344</v>
      </c>
      <c r="E38" t="s">
        <v>374</v>
      </c>
      <c r="F38" t="s">
        <v>375</v>
      </c>
      <c r="G38" s="14">
        <v>16.75</v>
      </c>
      <c r="H38">
        <v>0</v>
      </c>
      <c r="I38" t="s">
        <v>376</v>
      </c>
      <c r="J38" t="s">
        <v>377</v>
      </c>
      <c r="K38" t="s">
        <v>378</v>
      </c>
      <c r="L38" t="s">
        <v>231</v>
      </c>
      <c r="M38" t="s">
        <v>231</v>
      </c>
      <c r="N38" t="s">
        <v>125</v>
      </c>
      <c r="O38" t="s">
        <v>125</v>
      </c>
      <c r="P38" t="s">
        <v>125</v>
      </c>
    </row>
    <row r="39" spans="1:16" x14ac:dyDescent="0.2">
      <c r="B39" t="s">
        <v>379</v>
      </c>
      <c r="C39" t="s">
        <v>260</v>
      </c>
      <c r="D39" t="s">
        <v>344</v>
      </c>
      <c r="E39" t="s">
        <v>261</v>
      </c>
      <c r="F39" t="s">
        <v>262</v>
      </c>
      <c r="G39" s="147">
        <v>0</v>
      </c>
      <c r="H39">
        <v>0</v>
      </c>
      <c r="I39" t="s">
        <v>309</v>
      </c>
      <c r="J39" t="s">
        <v>270</v>
      </c>
      <c r="K39" t="s">
        <v>175</v>
      </c>
      <c r="L39" t="s">
        <v>380</v>
      </c>
      <c r="M39" t="s">
        <v>231</v>
      </c>
      <c r="N39" t="s">
        <v>381</v>
      </c>
      <c r="O39" t="s">
        <v>366</v>
      </c>
      <c r="P39" t="s">
        <v>313</v>
      </c>
    </row>
    <row r="40" spans="1:16" x14ac:dyDescent="0.2">
      <c r="A40" t="s">
        <v>26</v>
      </c>
      <c r="B40" t="s">
        <v>385</v>
      </c>
      <c r="C40" t="s">
        <v>134</v>
      </c>
      <c r="D40" t="s">
        <v>344</v>
      </c>
      <c r="E40" t="s">
        <v>296</v>
      </c>
      <c r="F40" t="s">
        <v>297</v>
      </c>
      <c r="G40" s="14">
        <v>113.4</v>
      </c>
      <c r="H40">
        <v>0</v>
      </c>
      <c r="I40" t="s">
        <v>386</v>
      </c>
      <c r="J40" t="s">
        <v>387</v>
      </c>
      <c r="K40" t="s">
        <v>169</v>
      </c>
      <c r="L40" t="s">
        <v>388</v>
      </c>
      <c r="M40" t="s">
        <v>388</v>
      </c>
      <c r="N40" t="s">
        <v>125</v>
      </c>
      <c r="O40" t="s">
        <v>125</v>
      </c>
      <c r="P40" t="s">
        <v>125</v>
      </c>
    </row>
    <row r="41" spans="1:16" x14ac:dyDescent="0.2">
      <c r="A41" t="s">
        <v>26</v>
      </c>
      <c r="B41" t="s">
        <v>385</v>
      </c>
      <c r="C41" t="s">
        <v>134</v>
      </c>
      <c r="D41" t="s">
        <v>344</v>
      </c>
      <c r="E41" t="s">
        <v>296</v>
      </c>
      <c r="F41" t="s">
        <v>297</v>
      </c>
      <c r="G41" s="14">
        <v>29.24</v>
      </c>
      <c r="H41">
        <v>0</v>
      </c>
      <c r="I41" t="s">
        <v>389</v>
      </c>
      <c r="J41" t="s">
        <v>390</v>
      </c>
      <c r="K41" t="s">
        <v>169</v>
      </c>
      <c r="L41" t="s">
        <v>388</v>
      </c>
      <c r="M41" t="s">
        <v>388</v>
      </c>
      <c r="N41" t="s">
        <v>125</v>
      </c>
      <c r="O41" t="s">
        <v>125</v>
      </c>
      <c r="P41" t="s">
        <v>125</v>
      </c>
    </row>
    <row r="42" spans="1:16" x14ac:dyDescent="0.2">
      <c r="B42" t="s">
        <v>409</v>
      </c>
      <c r="C42" t="s">
        <v>260</v>
      </c>
      <c r="D42" t="s">
        <v>410</v>
      </c>
      <c r="E42" t="s">
        <v>261</v>
      </c>
      <c r="F42" t="s">
        <v>262</v>
      </c>
      <c r="G42" s="147">
        <v>0</v>
      </c>
      <c r="H42">
        <v>0</v>
      </c>
      <c r="I42" t="s">
        <v>309</v>
      </c>
      <c r="J42" t="s">
        <v>264</v>
      </c>
      <c r="K42" t="s">
        <v>175</v>
      </c>
      <c r="L42" t="s">
        <v>231</v>
      </c>
      <c r="M42" t="s">
        <v>411</v>
      </c>
      <c r="N42" t="s">
        <v>412</v>
      </c>
      <c r="O42" t="s">
        <v>366</v>
      </c>
      <c r="P42" t="s">
        <v>313</v>
      </c>
    </row>
    <row r="43" spans="1:16" x14ac:dyDescent="0.2">
      <c r="A43" t="s">
        <v>208</v>
      </c>
      <c r="B43" t="s">
        <v>413</v>
      </c>
      <c r="C43" t="s">
        <v>260</v>
      </c>
      <c r="D43" t="s">
        <v>410</v>
      </c>
      <c r="E43" t="s">
        <v>261</v>
      </c>
      <c r="F43" t="s">
        <v>262</v>
      </c>
      <c r="G43" s="14">
        <v>11128.68</v>
      </c>
      <c r="H43">
        <v>0</v>
      </c>
      <c r="I43" t="s">
        <v>263</v>
      </c>
      <c r="J43" t="s">
        <v>264</v>
      </c>
      <c r="K43" t="s">
        <v>175</v>
      </c>
      <c r="L43" t="s">
        <v>414</v>
      </c>
      <c r="M43" t="s">
        <v>411</v>
      </c>
      <c r="N43" t="s">
        <v>415</v>
      </c>
      <c r="O43" t="s">
        <v>416</v>
      </c>
      <c r="P43" t="s">
        <v>313</v>
      </c>
    </row>
    <row r="44" spans="1:16" x14ac:dyDescent="0.2">
      <c r="A44" t="s">
        <v>27</v>
      </c>
      <c r="B44" t="s">
        <v>417</v>
      </c>
      <c r="C44" t="s">
        <v>260</v>
      </c>
      <c r="D44" t="s">
        <v>410</v>
      </c>
      <c r="E44" t="s">
        <v>261</v>
      </c>
      <c r="F44" t="s">
        <v>262</v>
      </c>
      <c r="G44" s="14">
        <v>102</v>
      </c>
      <c r="H44">
        <v>0</v>
      </c>
      <c r="I44" t="s">
        <v>263</v>
      </c>
      <c r="J44" t="s">
        <v>270</v>
      </c>
      <c r="K44" t="s">
        <v>158</v>
      </c>
      <c r="L44" t="s">
        <v>418</v>
      </c>
      <c r="M44" t="s">
        <v>419</v>
      </c>
      <c r="N44" t="s">
        <v>420</v>
      </c>
      <c r="O44" t="s">
        <v>421</v>
      </c>
      <c r="P44" t="s">
        <v>360</v>
      </c>
    </row>
    <row r="45" spans="1:16" x14ac:dyDescent="0.2">
      <c r="A45" t="s">
        <v>31</v>
      </c>
      <c r="B45" t="s">
        <v>422</v>
      </c>
      <c r="C45" t="s">
        <v>260</v>
      </c>
      <c r="D45" t="s">
        <v>410</v>
      </c>
      <c r="E45" t="s">
        <v>261</v>
      </c>
      <c r="F45" t="s">
        <v>262</v>
      </c>
      <c r="G45" s="14">
        <v>8400</v>
      </c>
      <c r="H45">
        <v>0</v>
      </c>
      <c r="I45" t="s">
        <v>423</v>
      </c>
      <c r="J45" t="s">
        <v>264</v>
      </c>
      <c r="K45" t="s">
        <v>171</v>
      </c>
      <c r="L45" t="s">
        <v>424</v>
      </c>
      <c r="M45" t="s">
        <v>425</v>
      </c>
      <c r="N45" t="s">
        <v>426</v>
      </c>
      <c r="O45" t="s">
        <v>427</v>
      </c>
      <c r="P45" t="s">
        <v>428</v>
      </c>
    </row>
    <row r="46" spans="1:16" x14ac:dyDescent="0.2">
      <c r="B46" t="s">
        <v>429</v>
      </c>
      <c r="C46" t="s">
        <v>260</v>
      </c>
      <c r="D46" t="s">
        <v>410</v>
      </c>
      <c r="E46" t="s">
        <v>261</v>
      </c>
      <c r="F46" t="s">
        <v>262</v>
      </c>
      <c r="G46" s="147">
        <v>0</v>
      </c>
      <c r="H46">
        <v>0</v>
      </c>
      <c r="I46" t="s">
        <v>263</v>
      </c>
      <c r="J46" t="s">
        <v>264</v>
      </c>
      <c r="K46" t="s">
        <v>175</v>
      </c>
      <c r="L46" t="s">
        <v>430</v>
      </c>
      <c r="M46" t="s">
        <v>425</v>
      </c>
      <c r="N46" t="s">
        <v>431</v>
      </c>
      <c r="O46" t="s">
        <v>329</v>
      </c>
      <c r="P46" t="s">
        <v>330</v>
      </c>
    </row>
    <row r="47" spans="1:16" x14ac:dyDescent="0.2">
      <c r="B47" t="s">
        <v>432</v>
      </c>
      <c r="C47" t="s">
        <v>260</v>
      </c>
      <c r="D47" t="s">
        <v>410</v>
      </c>
      <c r="E47" t="s">
        <v>261</v>
      </c>
      <c r="F47" t="s">
        <v>262</v>
      </c>
      <c r="G47" s="147">
        <v>0</v>
      </c>
      <c r="H47">
        <v>0</v>
      </c>
      <c r="I47" t="s">
        <v>263</v>
      </c>
      <c r="J47" t="s">
        <v>264</v>
      </c>
      <c r="K47" t="s">
        <v>175</v>
      </c>
      <c r="L47" t="s">
        <v>430</v>
      </c>
      <c r="M47" t="s">
        <v>425</v>
      </c>
      <c r="N47" t="s">
        <v>433</v>
      </c>
      <c r="O47" t="s">
        <v>329</v>
      </c>
      <c r="P47" t="s">
        <v>330</v>
      </c>
    </row>
    <row r="48" spans="1:16" x14ac:dyDescent="0.2">
      <c r="A48" t="s">
        <v>26</v>
      </c>
      <c r="B48" t="s">
        <v>434</v>
      </c>
      <c r="C48" t="s">
        <v>134</v>
      </c>
      <c r="D48" t="s">
        <v>410</v>
      </c>
      <c r="E48" t="s">
        <v>296</v>
      </c>
      <c r="F48" t="s">
        <v>297</v>
      </c>
      <c r="G48" s="14">
        <v>-52.5</v>
      </c>
      <c r="H48">
        <v>0</v>
      </c>
      <c r="I48" t="s">
        <v>435</v>
      </c>
      <c r="J48" t="s">
        <v>436</v>
      </c>
      <c r="K48" t="s">
        <v>169</v>
      </c>
      <c r="L48" t="s">
        <v>437</v>
      </c>
      <c r="M48" t="s">
        <v>437</v>
      </c>
      <c r="N48" t="s">
        <v>125</v>
      </c>
      <c r="O48" t="s">
        <v>125</v>
      </c>
      <c r="P48" t="s">
        <v>125</v>
      </c>
    </row>
    <row r="49" spans="1:16" x14ac:dyDescent="0.2">
      <c r="A49" t="s">
        <v>26</v>
      </c>
      <c r="B49" t="s">
        <v>434</v>
      </c>
      <c r="C49" t="s">
        <v>134</v>
      </c>
      <c r="D49" t="s">
        <v>410</v>
      </c>
      <c r="E49" t="s">
        <v>296</v>
      </c>
      <c r="F49" t="s">
        <v>297</v>
      </c>
      <c r="G49" s="14">
        <v>222.74</v>
      </c>
      <c r="H49">
        <v>0</v>
      </c>
      <c r="I49" t="s">
        <v>438</v>
      </c>
      <c r="J49" t="s">
        <v>439</v>
      </c>
      <c r="K49" t="s">
        <v>169</v>
      </c>
      <c r="L49" t="s">
        <v>437</v>
      </c>
      <c r="M49" t="s">
        <v>437</v>
      </c>
      <c r="N49" t="s">
        <v>125</v>
      </c>
      <c r="O49" t="s">
        <v>125</v>
      </c>
      <c r="P49" t="s">
        <v>125</v>
      </c>
    </row>
    <row r="50" spans="1:16" x14ac:dyDescent="0.2">
      <c r="B50" t="s">
        <v>440</v>
      </c>
      <c r="C50" t="s">
        <v>260</v>
      </c>
      <c r="D50" t="s">
        <v>441</v>
      </c>
      <c r="E50" t="s">
        <v>261</v>
      </c>
      <c r="F50" t="s">
        <v>262</v>
      </c>
      <c r="G50" s="147">
        <v>0</v>
      </c>
      <c r="H50">
        <v>0</v>
      </c>
      <c r="I50" t="s">
        <v>309</v>
      </c>
      <c r="J50" t="s">
        <v>264</v>
      </c>
      <c r="K50" t="s">
        <v>175</v>
      </c>
      <c r="L50" t="s">
        <v>442</v>
      </c>
      <c r="M50" t="s">
        <v>443</v>
      </c>
      <c r="N50" t="s">
        <v>444</v>
      </c>
      <c r="O50" t="s">
        <v>366</v>
      </c>
      <c r="P50" t="s">
        <v>313</v>
      </c>
    </row>
    <row r="51" spans="1:16" x14ac:dyDescent="0.2">
      <c r="B51" t="s">
        <v>445</v>
      </c>
      <c r="C51" t="s">
        <v>260</v>
      </c>
      <c r="D51" t="s">
        <v>441</v>
      </c>
      <c r="E51" t="s">
        <v>261</v>
      </c>
      <c r="F51" t="s">
        <v>262</v>
      </c>
      <c r="G51" s="147">
        <v>0</v>
      </c>
      <c r="H51">
        <v>0</v>
      </c>
      <c r="I51" t="s">
        <v>309</v>
      </c>
      <c r="J51" t="s">
        <v>264</v>
      </c>
      <c r="K51" t="s">
        <v>175</v>
      </c>
      <c r="L51" t="s">
        <v>437</v>
      </c>
      <c r="M51" t="s">
        <v>443</v>
      </c>
      <c r="N51" t="s">
        <v>446</v>
      </c>
      <c r="O51" t="s">
        <v>366</v>
      </c>
      <c r="P51" t="s">
        <v>313</v>
      </c>
    </row>
    <row r="52" spans="1:16" x14ac:dyDescent="0.2">
      <c r="A52" t="s">
        <v>26</v>
      </c>
      <c r="B52" t="s">
        <v>447</v>
      </c>
      <c r="C52" t="s">
        <v>134</v>
      </c>
      <c r="D52" t="s">
        <v>441</v>
      </c>
      <c r="E52" t="s">
        <v>374</v>
      </c>
      <c r="F52" t="s">
        <v>375</v>
      </c>
      <c r="G52" s="14">
        <v>50</v>
      </c>
      <c r="H52">
        <v>0</v>
      </c>
      <c r="I52" t="s">
        <v>448</v>
      </c>
      <c r="J52" t="s">
        <v>449</v>
      </c>
      <c r="K52" t="s">
        <v>450</v>
      </c>
      <c r="L52" t="s">
        <v>451</v>
      </c>
      <c r="M52" t="s">
        <v>451</v>
      </c>
      <c r="N52" t="s">
        <v>125</v>
      </c>
      <c r="O52" t="s">
        <v>125</v>
      </c>
      <c r="P52" t="s">
        <v>125</v>
      </c>
    </row>
    <row r="53" spans="1:16" x14ac:dyDescent="0.2">
      <c r="A53" t="s">
        <v>26</v>
      </c>
      <c r="B53" t="s">
        <v>447</v>
      </c>
      <c r="C53" t="s">
        <v>134</v>
      </c>
      <c r="D53" t="s">
        <v>441</v>
      </c>
      <c r="E53" t="s">
        <v>374</v>
      </c>
      <c r="F53" t="s">
        <v>375</v>
      </c>
      <c r="G53" s="14">
        <v>55</v>
      </c>
      <c r="H53">
        <v>0</v>
      </c>
      <c r="I53" t="s">
        <v>448</v>
      </c>
      <c r="J53" t="s">
        <v>452</v>
      </c>
      <c r="K53" t="s">
        <v>450</v>
      </c>
      <c r="L53" t="s">
        <v>451</v>
      </c>
      <c r="M53" t="s">
        <v>451</v>
      </c>
      <c r="N53" t="s">
        <v>125</v>
      </c>
      <c r="O53" t="s">
        <v>125</v>
      </c>
      <c r="P53" t="s">
        <v>125</v>
      </c>
    </row>
    <row r="54" spans="1:16" x14ac:dyDescent="0.2">
      <c r="A54" t="s">
        <v>2</v>
      </c>
      <c r="B54" t="s">
        <v>453</v>
      </c>
      <c r="C54" t="s">
        <v>134</v>
      </c>
      <c r="D54" t="s">
        <v>441</v>
      </c>
      <c r="E54" t="s">
        <v>374</v>
      </c>
      <c r="F54" t="s">
        <v>375</v>
      </c>
      <c r="G54" s="14">
        <v>9714.6299999999992</v>
      </c>
      <c r="H54">
        <v>0</v>
      </c>
      <c r="I54" t="s">
        <v>454</v>
      </c>
      <c r="J54" t="s">
        <v>455</v>
      </c>
      <c r="K54" t="s">
        <v>175</v>
      </c>
      <c r="L54" t="s">
        <v>456</v>
      </c>
      <c r="M54" t="s">
        <v>456</v>
      </c>
      <c r="N54" t="s">
        <v>125</v>
      </c>
      <c r="O54" t="s">
        <v>125</v>
      </c>
      <c r="P54" t="s">
        <v>125</v>
      </c>
    </row>
    <row r="55" spans="1:16" x14ac:dyDescent="0.2">
      <c r="A55" t="s">
        <v>119</v>
      </c>
      <c r="B55" t="s">
        <v>453</v>
      </c>
      <c r="C55" t="s">
        <v>134</v>
      </c>
      <c r="D55" t="s">
        <v>441</v>
      </c>
      <c r="E55" t="s">
        <v>374</v>
      </c>
      <c r="F55" t="s">
        <v>375</v>
      </c>
      <c r="G55" s="14">
        <v>4086.49</v>
      </c>
      <c r="H55">
        <v>0</v>
      </c>
      <c r="I55" t="s">
        <v>457</v>
      </c>
      <c r="J55" t="s">
        <v>278</v>
      </c>
      <c r="K55" t="s">
        <v>175</v>
      </c>
      <c r="L55" t="s">
        <v>456</v>
      </c>
      <c r="M55" t="s">
        <v>456</v>
      </c>
      <c r="N55" t="s">
        <v>125</v>
      </c>
      <c r="O55" t="s">
        <v>125</v>
      </c>
      <c r="P55" t="s">
        <v>125</v>
      </c>
    </row>
    <row r="56" spans="1:16" x14ac:dyDescent="0.2">
      <c r="A56" t="s">
        <v>2</v>
      </c>
      <c r="B56" t="s">
        <v>453</v>
      </c>
      <c r="C56" t="s">
        <v>134</v>
      </c>
      <c r="D56" t="s">
        <v>441</v>
      </c>
      <c r="E56" t="s">
        <v>374</v>
      </c>
      <c r="F56" t="s">
        <v>375</v>
      </c>
      <c r="G56" s="14">
        <v>9108.0499999999993</v>
      </c>
      <c r="H56">
        <v>0</v>
      </c>
      <c r="I56" t="s">
        <v>458</v>
      </c>
      <c r="J56" t="s">
        <v>255</v>
      </c>
      <c r="K56" t="s">
        <v>175</v>
      </c>
      <c r="L56" t="s">
        <v>456</v>
      </c>
      <c r="M56" t="s">
        <v>456</v>
      </c>
      <c r="N56" t="s">
        <v>125</v>
      </c>
      <c r="O56" t="s">
        <v>125</v>
      </c>
      <c r="P56" t="s">
        <v>125</v>
      </c>
    </row>
    <row r="57" spans="1:16" x14ac:dyDescent="0.2">
      <c r="A57" t="s">
        <v>2</v>
      </c>
      <c r="B57" t="s">
        <v>453</v>
      </c>
      <c r="C57" t="s">
        <v>134</v>
      </c>
      <c r="D57" t="s">
        <v>441</v>
      </c>
      <c r="E57" t="s">
        <v>374</v>
      </c>
      <c r="F57" t="s">
        <v>375</v>
      </c>
      <c r="G57" s="14">
        <v>5130.83</v>
      </c>
      <c r="H57">
        <v>0</v>
      </c>
      <c r="I57" t="s">
        <v>459</v>
      </c>
      <c r="J57" t="s">
        <v>258</v>
      </c>
      <c r="K57" t="s">
        <v>175</v>
      </c>
      <c r="L57" t="s">
        <v>456</v>
      </c>
      <c r="M57" t="s">
        <v>456</v>
      </c>
      <c r="N57" t="s">
        <v>125</v>
      </c>
      <c r="O57" t="s">
        <v>125</v>
      </c>
      <c r="P57" t="s">
        <v>125</v>
      </c>
    </row>
    <row r="58" spans="1:16" x14ac:dyDescent="0.2">
      <c r="A58" t="s">
        <v>119</v>
      </c>
      <c r="B58" t="s">
        <v>453</v>
      </c>
      <c r="C58" t="s">
        <v>134</v>
      </c>
      <c r="D58" t="s">
        <v>441</v>
      </c>
      <c r="E58" t="s">
        <v>374</v>
      </c>
      <c r="F58" t="s">
        <v>375</v>
      </c>
      <c r="G58" s="14">
        <v>6140.44</v>
      </c>
      <c r="H58">
        <v>0</v>
      </c>
      <c r="I58" t="s">
        <v>460</v>
      </c>
      <c r="J58" t="s">
        <v>272</v>
      </c>
      <c r="K58" t="s">
        <v>175</v>
      </c>
      <c r="L58" t="s">
        <v>456</v>
      </c>
      <c r="M58" t="s">
        <v>456</v>
      </c>
      <c r="N58" t="s">
        <v>125</v>
      </c>
      <c r="O58" t="s">
        <v>125</v>
      </c>
      <c r="P58" t="s">
        <v>125</v>
      </c>
    </row>
    <row r="59" spans="1:16" x14ac:dyDescent="0.2">
      <c r="A59" t="s">
        <v>26</v>
      </c>
      <c r="B59" t="s">
        <v>461</v>
      </c>
      <c r="C59" t="s">
        <v>332</v>
      </c>
      <c r="D59" t="s">
        <v>441</v>
      </c>
      <c r="E59" t="s">
        <v>333</v>
      </c>
      <c r="F59" t="s">
        <v>334</v>
      </c>
      <c r="G59" s="14">
        <v>-105</v>
      </c>
      <c r="H59">
        <v>0</v>
      </c>
      <c r="I59" t="s">
        <v>335</v>
      </c>
      <c r="J59" t="s">
        <v>264</v>
      </c>
      <c r="K59" t="s">
        <v>462</v>
      </c>
      <c r="L59" t="s">
        <v>463</v>
      </c>
      <c r="M59" t="s">
        <v>463</v>
      </c>
      <c r="N59" t="s">
        <v>338</v>
      </c>
      <c r="O59" t="s">
        <v>125</v>
      </c>
      <c r="P59" t="s">
        <v>335</v>
      </c>
    </row>
    <row r="60" spans="1:16" x14ac:dyDescent="0.2">
      <c r="A60" t="s">
        <v>2</v>
      </c>
      <c r="B60" t="s">
        <v>464</v>
      </c>
      <c r="C60" t="s">
        <v>332</v>
      </c>
      <c r="D60" t="s">
        <v>441</v>
      </c>
      <c r="E60" t="s">
        <v>333</v>
      </c>
      <c r="F60" t="s">
        <v>334</v>
      </c>
      <c r="G60" s="14">
        <v>9714.6299999999992</v>
      </c>
      <c r="H60">
        <v>0</v>
      </c>
      <c r="I60" t="s">
        <v>125</v>
      </c>
      <c r="J60" t="s">
        <v>264</v>
      </c>
      <c r="K60" t="s">
        <v>462</v>
      </c>
      <c r="L60" t="s">
        <v>463</v>
      </c>
      <c r="M60" t="s">
        <v>463</v>
      </c>
      <c r="N60" t="s">
        <v>338</v>
      </c>
      <c r="O60" t="s">
        <v>125</v>
      </c>
      <c r="P60" t="s">
        <v>335</v>
      </c>
    </row>
    <row r="61" spans="1:16" x14ac:dyDescent="0.2">
      <c r="A61" t="s">
        <v>528</v>
      </c>
      <c r="B61" t="s">
        <v>465</v>
      </c>
      <c r="C61" t="s">
        <v>332</v>
      </c>
      <c r="D61" t="s">
        <v>441</v>
      </c>
      <c r="E61" t="s">
        <v>333</v>
      </c>
      <c r="F61" t="s">
        <v>334</v>
      </c>
      <c r="G61" s="14">
        <v>-5946.32</v>
      </c>
      <c r="H61">
        <v>0</v>
      </c>
      <c r="I61" t="s">
        <v>335</v>
      </c>
      <c r="J61" t="s">
        <v>264</v>
      </c>
      <c r="K61" t="s">
        <v>462</v>
      </c>
      <c r="L61" t="s">
        <v>463</v>
      </c>
      <c r="M61" t="s">
        <v>463</v>
      </c>
      <c r="N61" t="s">
        <v>338</v>
      </c>
      <c r="O61" t="s">
        <v>125</v>
      </c>
      <c r="P61" t="s">
        <v>335</v>
      </c>
    </row>
    <row r="62" spans="1:16" x14ac:dyDescent="0.2">
      <c r="A62" t="s">
        <v>26</v>
      </c>
      <c r="B62" t="s">
        <v>461</v>
      </c>
      <c r="C62" t="s">
        <v>332</v>
      </c>
      <c r="D62" t="s">
        <v>441</v>
      </c>
      <c r="E62" t="s">
        <v>333</v>
      </c>
      <c r="F62" t="s">
        <v>334</v>
      </c>
      <c r="G62" s="14">
        <v>105</v>
      </c>
      <c r="H62">
        <v>0</v>
      </c>
      <c r="I62" t="s">
        <v>125</v>
      </c>
      <c r="J62" t="s">
        <v>255</v>
      </c>
      <c r="K62" t="s">
        <v>462</v>
      </c>
      <c r="L62" t="s">
        <v>463</v>
      </c>
      <c r="M62" t="s">
        <v>463</v>
      </c>
      <c r="N62" t="s">
        <v>338</v>
      </c>
      <c r="O62" t="s">
        <v>125</v>
      </c>
      <c r="P62" t="s">
        <v>335</v>
      </c>
    </row>
    <row r="63" spans="1:16" x14ac:dyDescent="0.2">
      <c r="A63" t="s">
        <v>528</v>
      </c>
      <c r="B63" t="s">
        <v>465</v>
      </c>
      <c r="C63" t="s">
        <v>332</v>
      </c>
      <c r="D63" t="s">
        <v>441</v>
      </c>
      <c r="E63" t="s">
        <v>333</v>
      </c>
      <c r="F63" t="s">
        <v>334</v>
      </c>
      <c r="G63" s="14">
        <v>5946.32</v>
      </c>
      <c r="H63">
        <v>0</v>
      </c>
      <c r="I63" t="s">
        <v>125</v>
      </c>
      <c r="J63" t="s">
        <v>255</v>
      </c>
      <c r="K63" t="s">
        <v>462</v>
      </c>
      <c r="L63" t="s">
        <v>463</v>
      </c>
      <c r="M63" t="s">
        <v>463</v>
      </c>
      <c r="N63" t="s">
        <v>338</v>
      </c>
      <c r="O63" t="s">
        <v>125</v>
      </c>
      <c r="P63" t="s">
        <v>335</v>
      </c>
    </row>
    <row r="64" spans="1:16" x14ac:dyDescent="0.2">
      <c r="A64" t="s">
        <v>2</v>
      </c>
      <c r="B64" t="s">
        <v>464</v>
      </c>
      <c r="C64" t="s">
        <v>332</v>
      </c>
      <c r="D64" t="s">
        <v>441</v>
      </c>
      <c r="E64" t="s">
        <v>333</v>
      </c>
      <c r="F64" t="s">
        <v>334</v>
      </c>
      <c r="G64" s="14">
        <v>-9714.6299999999992</v>
      </c>
      <c r="H64">
        <v>0</v>
      </c>
      <c r="I64" t="s">
        <v>335</v>
      </c>
      <c r="J64" t="s">
        <v>255</v>
      </c>
      <c r="K64" t="s">
        <v>462</v>
      </c>
      <c r="L64" t="s">
        <v>463</v>
      </c>
      <c r="M64" t="s">
        <v>463</v>
      </c>
      <c r="N64" t="s">
        <v>338</v>
      </c>
      <c r="O64" t="s">
        <v>125</v>
      </c>
      <c r="P64" t="s">
        <v>335</v>
      </c>
    </row>
    <row r="65" spans="1:16" x14ac:dyDescent="0.2">
      <c r="A65" t="s">
        <v>2</v>
      </c>
      <c r="B65" t="s">
        <v>466</v>
      </c>
      <c r="C65" t="s">
        <v>332</v>
      </c>
      <c r="D65" t="s">
        <v>441</v>
      </c>
      <c r="E65" t="s">
        <v>333</v>
      </c>
      <c r="F65" t="s">
        <v>334</v>
      </c>
      <c r="G65" s="14">
        <v>-9108.0499999999993</v>
      </c>
      <c r="H65">
        <v>0</v>
      </c>
      <c r="I65" t="s">
        <v>335</v>
      </c>
      <c r="J65" t="s">
        <v>264</v>
      </c>
      <c r="K65" t="s">
        <v>462</v>
      </c>
      <c r="L65" t="s">
        <v>463</v>
      </c>
      <c r="M65" t="s">
        <v>463</v>
      </c>
      <c r="N65" t="s">
        <v>338</v>
      </c>
      <c r="O65" t="s">
        <v>125</v>
      </c>
      <c r="P65" t="s">
        <v>335</v>
      </c>
    </row>
    <row r="66" spans="1:16" x14ac:dyDescent="0.2">
      <c r="A66" t="s">
        <v>2</v>
      </c>
      <c r="B66" t="s">
        <v>466</v>
      </c>
      <c r="C66" t="s">
        <v>332</v>
      </c>
      <c r="D66" t="s">
        <v>441</v>
      </c>
      <c r="E66" t="s">
        <v>333</v>
      </c>
      <c r="F66" t="s">
        <v>334</v>
      </c>
      <c r="G66" s="14">
        <v>9108.0499999999993</v>
      </c>
      <c r="H66">
        <v>0</v>
      </c>
      <c r="I66" t="s">
        <v>125</v>
      </c>
      <c r="J66" t="s">
        <v>255</v>
      </c>
      <c r="K66" t="s">
        <v>462</v>
      </c>
      <c r="L66" t="s">
        <v>463</v>
      </c>
      <c r="M66" t="s">
        <v>463</v>
      </c>
      <c r="N66" t="s">
        <v>338</v>
      </c>
      <c r="O66" t="s">
        <v>125</v>
      </c>
      <c r="P66" t="s">
        <v>335</v>
      </c>
    </row>
    <row r="67" spans="1:16" x14ac:dyDescent="0.2">
      <c r="A67" t="s">
        <v>119</v>
      </c>
      <c r="B67" t="s">
        <v>467</v>
      </c>
      <c r="C67" t="s">
        <v>332</v>
      </c>
      <c r="D67" t="s">
        <v>441</v>
      </c>
      <c r="E67" t="s">
        <v>333</v>
      </c>
      <c r="F67" t="s">
        <v>334</v>
      </c>
      <c r="G67" s="14">
        <v>6140.44</v>
      </c>
      <c r="H67">
        <v>0</v>
      </c>
      <c r="I67" t="s">
        <v>125</v>
      </c>
      <c r="J67" t="s">
        <v>264</v>
      </c>
      <c r="K67" t="s">
        <v>462</v>
      </c>
      <c r="L67" t="s">
        <v>463</v>
      </c>
      <c r="M67" t="s">
        <v>463</v>
      </c>
      <c r="N67" t="s">
        <v>338</v>
      </c>
      <c r="O67" t="s">
        <v>125</v>
      </c>
      <c r="P67" t="s">
        <v>335</v>
      </c>
    </row>
    <row r="68" spans="1:16" x14ac:dyDescent="0.2">
      <c r="A68" t="s">
        <v>119</v>
      </c>
      <c r="B68" t="s">
        <v>467</v>
      </c>
      <c r="C68" t="s">
        <v>332</v>
      </c>
      <c r="D68" t="s">
        <v>441</v>
      </c>
      <c r="E68" t="s">
        <v>333</v>
      </c>
      <c r="F68" t="s">
        <v>334</v>
      </c>
      <c r="G68" s="14">
        <v>-6140.44</v>
      </c>
      <c r="H68">
        <v>0</v>
      </c>
      <c r="I68" t="s">
        <v>335</v>
      </c>
      <c r="J68" t="s">
        <v>255</v>
      </c>
      <c r="K68" t="s">
        <v>462</v>
      </c>
      <c r="L68" t="s">
        <v>463</v>
      </c>
      <c r="M68" t="s">
        <v>463</v>
      </c>
      <c r="N68" t="s">
        <v>338</v>
      </c>
      <c r="O68" t="s">
        <v>125</v>
      </c>
      <c r="P68" t="s">
        <v>335</v>
      </c>
    </row>
    <row r="69" spans="1:16" x14ac:dyDescent="0.2">
      <c r="A69" t="s">
        <v>528</v>
      </c>
      <c r="B69" t="s">
        <v>468</v>
      </c>
      <c r="C69" t="s">
        <v>332</v>
      </c>
      <c r="D69" t="s">
        <v>441</v>
      </c>
      <c r="E69" t="s">
        <v>469</v>
      </c>
      <c r="F69" t="s">
        <v>470</v>
      </c>
      <c r="G69" s="14">
        <v>5946.32</v>
      </c>
      <c r="H69">
        <v>0</v>
      </c>
      <c r="I69" t="s">
        <v>335</v>
      </c>
      <c r="J69" t="s">
        <v>264</v>
      </c>
      <c r="K69" t="s">
        <v>462</v>
      </c>
      <c r="L69" t="s">
        <v>463</v>
      </c>
      <c r="M69" t="s">
        <v>463</v>
      </c>
      <c r="N69" t="s">
        <v>338</v>
      </c>
      <c r="O69" t="s">
        <v>125</v>
      </c>
      <c r="P69" t="s">
        <v>335</v>
      </c>
    </row>
    <row r="70" spans="1:16" x14ac:dyDescent="0.2">
      <c r="A70" t="s">
        <v>528</v>
      </c>
      <c r="B70" t="s">
        <v>468</v>
      </c>
      <c r="C70" t="s">
        <v>332</v>
      </c>
      <c r="D70" t="s">
        <v>441</v>
      </c>
      <c r="E70" t="s">
        <v>469</v>
      </c>
      <c r="F70" t="s">
        <v>470</v>
      </c>
      <c r="G70" s="14">
        <v>-5946.32</v>
      </c>
      <c r="H70">
        <v>0</v>
      </c>
      <c r="I70" t="s">
        <v>125</v>
      </c>
      <c r="J70" t="s">
        <v>255</v>
      </c>
      <c r="K70" t="s">
        <v>462</v>
      </c>
      <c r="L70" t="s">
        <v>463</v>
      </c>
      <c r="M70" t="s">
        <v>463</v>
      </c>
      <c r="N70" t="s">
        <v>338</v>
      </c>
      <c r="O70" t="s">
        <v>125</v>
      </c>
      <c r="P70" t="s">
        <v>335</v>
      </c>
    </row>
    <row r="71" spans="1:16" x14ac:dyDescent="0.2">
      <c r="A71" t="s">
        <v>119</v>
      </c>
      <c r="B71" t="s">
        <v>471</v>
      </c>
      <c r="C71" t="s">
        <v>332</v>
      </c>
      <c r="D71" t="s">
        <v>441</v>
      </c>
      <c r="E71" t="s">
        <v>333</v>
      </c>
      <c r="F71" t="s">
        <v>334</v>
      </c>
      <c r="G71" s="14">
        <v>-4086.49</v>
      </c>
      <c r="H71">
        <v>0</v>
      </c>
      <c r="I71" t="s">
        <v>335</v>
      </c>
      <c r="J71" t="s">
        <v>264</v>
      </c>
      <c r="K71" t="s">
        <v>462</v>
      </c>
      <c r="L71" t="s">
        <v>463</v>
      </c>
      <c r="M71" t="s">
        <v>463</v>
      </c>
      <c r="N71" t="s">
        <v>338</v>
      </c>
      <c r="O71" t="s">
        <v>125</v>
      </c>
      <c r="P71" t="s">
        <v>335</v>
      </c>
    </row>
    <row r="72" spans="1:16" x14ac:dyDescent="0.2">
      <c r="A72" t="s">
        <v>119</v>
      </c>
      <c r="B72" t="s">
        <v>471</v>
      </c>
      <c r="C72" t="s">
        <v>332</v>
      </c>
      <c r="D72" t="s">
        <v>441</v>
      </c>
      <c r="E72" t="s">
        <v>333</v>
      </c>
      <c r="F72" t="s">
        <v>334</v>
      </c>
      <c r="G72" s="14">
        <v>4086.49</v>
      </c>
      <c r="H72">
        <v>0</v>
      </c>
      <c r="I72" t="s">
        <v>125</v>
      </c>
      <c r="J72" t="s">
        <v>255</v>
      </c>
      <c r="K72" t="s">
        <v>462</v>
      </c>
      <c r="L72" t="s">
        <v>463</v>
      </c>
      <c r="M72" t="s">
        <v>463</v>
      </c>
      <c r="N72" t="s">
        <v>338</v>
      </c>
      <c r="O72" t="s">
        <v>125</v>
      </c>
      <c r="P72" t="s">
        <v>335</v>
      </c>
    </row>
    <row r="73" spans="1:16" x14ac:dyDescent="0.2">
      <c r="A73" t="s">
        <v>2</v>
      </c>
      <c r="B73" t="s">
        <v>472</v>
      </c>
      <c r="C73" t="s">
        <v>332</v>
      </c>
      <c r="D73" t="s">
        <v>441</v>
      </c>
      <c r="E73" t="s">
        <v>333</v>
      </c>
      <c r="F73" t="s">
        <v>334</v>
      </c>
      <c r="G73" s="14">
        <v>-5130.83</v>
      </c>
      <c r="H73">
        <v>0</v>
      </c>
      <c r="I73" t="s">
        <v>335</v>
      </c>
      <c r="J73" t="s">
        <v>264</v>
      </c>
      <c r="K73" t="s">
        <v>462</v>
      </c>
      <c r="L73" t="s">
        <v>463</v>
      </c>
      <c r="M73" t="s">
        <v>463</v>
      </c>
      <c r="N73" t="s">
        <v>338</v>
      </c>
      <c r="O73" t="s">
        <v>125</v>
      </c>
      <c r="P73" t="s">
        <v>335</v>
      </c>
    </row>
    <row r="74" spans="1:16" x14ac:dyDescent="0.2">
      <c r="A74" t="s">
        <v>2</v>
      </c>
      <c r="B74" t="s">
        <v>472</v>
      </c>
      <c r="C74" t="s">
        <v>332</v>
      </c>
      <c r="D74" t="s">
        <v>441</v>
      </c>
      <c r="E74" t="s">
        <v>333</v>
      </c>
      <c r="F74" t="s">
        <v>334</v>
      </c>
      <c r="G74" s="14">
        <v>5130.83</v>
      </c>
      <c r="H74">
        <v>0</v>
      </c>
      <c r="I74" t="s">
        <v>125</v>
      </c>
      <c r="J74" t="s">
        <v>255</v>
      </c>
      <c r="K74" t="s">
        <v>462</v>
      </c>
      <c r="L74" t="s">
        <v>463</v>
      </c>
      <c r="M74" t="s">
        <v>463</v>
      </c>
      <c r="N74" t="s">
        <v>338</v>
      </c>
      <c r="O74" t="s">
        <v>125</v>
      </c>
      <c r="P74" t="s">
        <v>335</v>
      </c>
    </row>
    <row r="75" spans="1:16" x14ac:dyDescent="0.2">
      <c r="A75" t="s">
        <v>26</v>
      </c>
      <c r="B75" t="s">
        <v>473</v>
      </c>
      <c r="C75" t="s">
        <v>134</v>
      </c>
      <c r="D75" t="s">
        <v>441</v>
      </c>
      <c r="E75" t="s">
        <v>374</v>
      </c>
      <c r="F75" t="s">
        <v>375</v>
      </c>
      <c r="G75" s="14">
        <v>-105</v>
      </c>
      <c r="H75">
        <v>0</v>
      </c>
      <c r="I75" t="s">
        <v>474</v>
      </c>
      <c r="J75" t="s">
        <v>264</v>
      </c>
      <c r="K75" t="s">
        <v>475</v>
      </c>
      <c r="L75" t="s">
        <v>476</v>
      </c>
      <c r="M75" t="s">
        <v>476</v>
      </c>
      <c r="N75" t="s">
        <v>125</v>
      </c>
      <c r="O75" t="s">
        <v>125</v>
      </c>
      <c r="P75" t="s">
        <v>125</v>
      </c>
    </row>
    <row r="76" spans="1:16" x14ac:dyDescent="0.2">
      <c r="A76" t="s">
        <v>26</v>
      </c>
      <c r="B76" t="s">
        <v>473</v>
      </c>
      <c r="C76" t="s">
        <v>134</v>
      </c>
      <c r="D76" t="s">
        <v>441</v>
      </c>
      <c r="E76" t="s">
        <v>374</v>
      </c>
      <c r="F76" t="s">
        <v>375</v>
      </c>
      <c r="G76" s="14">
        <v>105</v>
      </c>
      <c r="H76">
        <v>0</v>
      </c>
      <c r="I76" t="s">
        <v>474</v>
      </c>
      <c r="J76" t="s">
        <v>255</v>
      </c>
      <c r="K76" t="s">
        <v>477</v>
      </c>
      <c r="L76" t="s">
        <v>476</v>
      </c>
      <c r="M76" t="s">
        <v>476</v>
      </c>
      <c r="N76" t="s">
        <v>125</v>
      </c>
      <c r="O76" t="s">
        <v>125</v>
      </c>
      <c r="P76" t="s">
        <v>125</v>
      </c>
    </row>
    <row r="77" spans="1:16" x14ac:dyDescent="0.2">
      <c r="B77" t="s">
        <v>478</v>
      </c>
      <c r="C77" t="s">
        <v>260</v>
      </c>
      <c r="D77" t="s">
        <v>441</v>
      </c>
      <c r="E77" t="s">
        <v>261</v>
      </c>
      <c r="F77" t="s">
        <v>262</v>
      </c>
      <c r="G77" s="147">
        <v>0</v>
      </c>
      <c r="H77">
        <v>0</v>
      </c>
      <c r="I77" t="s">
        <v>309</v>
      </c>
      <c r="J77" t="s">
        <v>264</v>
      </c>
      <c r="K77" t="s">
        <v>479</v>
      </c>
      <c r="L77" t="s">
        <v>480</v>
      </c>
      <c r="M77" t="s">
        <v>481</v>
      </c>
      <c r="N77" t="s">
        <v>482</v>
      </c>
      <c r="O77" t="s">
        <v>366</v>
      </c>
      <c r="P77" t="s">
        <v>313</v>
      </c>
    </row>
    <row r="78" spans="1:16" x14ac:dyDescent="0.2">
      <c r="A78" t="s">
        <v>37</v>
      </c>
      <c r="B78" t="s">
        <v>483</v>
      </c>
      <c r="C78" t="s">
        <v>134</v>
      </c>
      <c r="D78" t="s">
        <v>441</v>
      </c>
      <c r="E78" t="s">
        <v>318</v>
      </c>
      <c r="F78" t="s">
        <v>319</v>
      </c>
      <c r="G78" s="14">
        <v>-375000</v>
      </c>
      <c r="H78">
        <v>0</v>
      </c>
      <c r="I78" t="s">
        <v>484</v>
      </c>
      <c r="J78" t="s">
        <v>255</v>
      </c>
      <c r="K78" t="s">
        <v>485</v>
      </c>
      <c r="L78" t="s">
        <v>442</v>
      </c>
      <c r="M78" t="s">
        <v>481</v>
      </c>
      <c r="N78" t="s">
        <v>125</v>
      </c>
      <c r="O78" t="s">
        <v>125</v>
      </c>
      <c r="P78" t="s">
        <v>125</v>
      </c>
    </row>
    <row r="79" spans="1:16" x14ac:dyDescent="0.2">
      <c r="A79" t="s">
        <v>26</v>
      </c>
      <c r="B79" t="s">
        <v>486</v>
      </c>
      <c r="C79" t="s">
        <v>134</v>
      </c>
      <c r="D79" t="s">
        <v>441</v>
      </c>
      <c r="E79" t="s">
        <v>296</v>
      </c>
      <c r="F79" t="s">
        <v>297</v>
      </c>
      <c r="G79" s="14">
        <v>71.86</v>
      </c>
      <c r="H79">
        <v>0</v>
      </c>
      <c r="I79" t="s">
        <v>487</v>
      </c>
      <c r="J79" t="s">
        <v>488</v>
      </c>
      <c r="K79" t="s">
        <v>489</v>
      </c>
      <c r="L79" t="s">
        <v>490</v>
      </c>
      <c r="M79" t="s">
        <v>491</v>
      </c>
      <c r="N79" t="s">
        <v>125</v>
      </c>
      <c r="O79" t="s">
        <v>125</v>
      </c>
      <c r="P79" t="s">
        <v>125</v>
      </c>
    </row>
    <row r="80" spans="1:16" x14ac:dyDescent="0.2">
      <c r="A80" t="s">
        <v>26</v>
      </c>
      <c r="B80" t="s">
        <v>486</v>
      </c>
      <c r="C80" t="s">
        <v>134</v>
      </c>
      <c r="D80" t="s">
        <v>441</v>
      </c>
      <c r="E80" t="s">
        <v>296</v>
      </c>
      <c r="F80" t="s">
        <v>297</v>
      </c>
      <c r="G80" s="14">
        <v>130</v>
      </c>
      <c r="H80">
        <v>0</v>
      </c>
      <c r="I80" t="s">
        <v>492</v>
      </c>
      <c r="J80" t="s">
        <v>493</v>
      </c>
      <c r="K80" t="s">
        <v>489</v>
      </c>
      <c r="L80" t="s">
        <v>490</v>
      </c>
      <c r="M80" t="s">
        <v>491</v>
      </c>
      <c r="N80" t="s">
        <v>125</v>
      </c>
      <c r="O80" t="s">
        <v>125</v>
      </c>
      <c r="P80" t="s">
        <v>125</v>
      </c>
    </row>
    <row r="81" spans="1:16" x14ac:dyDescent="0.2">
      <c r="A81" t="s">
        <v>3</v>
      </c>
      <c r="B81" t="s">
        <v>494</v>
      </c>
      <c r="C81" t="s">
        <v>260</v>
      </c>
      <c r="D81" t="s">
        <v>441</v>
      </c>
      <c r="E81" t="s">
        <v>261</v>
      </c>
      <c r="F81" t="s">
        <v>262</v>
      </c>
      <c r="G81" s="14">
        <v>1822.51</v>
      </c>
      <c r="H81">
        <v>0</v>
      </c>
      <c r="I81" t="s">
        <v>263</v>
      </c>
      <c r="J81" t="s">
        <v>264</v>
      </c>
      <c r="K81" t="s">
        <v>479</v>
      </c>
      <c r="L81" t="s">
        <v>491</v>
      </c>
      <c r="M81" t="s">
        <v>495</v>
      </c>
      <c r="N81" t="s">
        <v>496</v>
      </c>
      <c r="O81" t="s">
        <v>329</v>
      </c>
      <c r="P81" t="s">
        <v>330</v>
      </c>
    </row>
    <row r="82" spans="1:16" x14ac:dyDescent="0.2">
      <c r="A82" t="s">
        <v>2</v>
      </c>
      <c r="B82" t="s">
        <v>497</v>
      </c>
      <c r="C82" t="s">
        <v>332</v>
      </c>
      <c r="D82" t="s">
        <v>498</v>
      </c>
      <c r="E82" t="s">
        <v>345</v>
      </c>
      <c r="F82" t="s">
        <v>346</v>
      </c>
      <c r="G82" s="14">
        <v>1821.61</v>
      </c>
      <c r="H82">
        <v>0</v>
      </c>
      <c r="I82" t="s">
        <v>499</v>
      </c>
      <c r="J82" t="s">
        <v>264</v>
      </c>
      <c r="K82" t="s">
        <v>479</v>
      </c>
      <c r="L82" t="s">
        <v>500</v>
      </c>
      <c r="M82" t="s">
        <v>500</v>
      </c>
      <c r="N82" t="s">
        <v>338</v>
      </c>
      <c r="O82" t="s">
        <v>125</v>
      </c>
      <c r="P82" t="s">
        <v>335</v>
      </c>
    </row>
    <row r="83" spans="1:16" x14ac:dyDescent="0.2">
      <c r="A83" t="s">
        <v>2</v>
      </c>
      <c r="B83" t="s">
        <v>501</v>
      </c>
      <c r="C83" t="s">
        <v>332</v>
      </c>
      <c r="D83" t="s">
        <v>498</v>
      </c>
      <c r="E83" t="s">
        <v>345</v>
      </c>
      <c r="F83" t="s">
        <v>346</v>
      </c>
      <c r="G83" s="14">
        <v>1026.17</v>
      </c>
      <c r="H83">
        <v>0</v>
      </c>
      <c r="I83" t="s">
        <v>502</v>
      </c>
      <c r="J83" t="s">
        <v>264</v>
      </c>
      <c r="K83" t="s">
        <v>479</v>
      </c>
      <c r="L83" t="s">
        <v>500</v>
      </c>
      <c r="M83" t="s">
        <v>500</v>
      </c>
      <c r="N83" t="s">
        <v>338</v>
      </c>
      <c r="O83" t="s">
        <v>125</v>
      </c>
      <c r="P83" t="s">
        <v>335</v>
      </c>
    </row>
    <row r="84" spans="1:16" x14ac:dyDescent="0.2">
      <c r="A84" t="s">
        <v>119</v>
      </c>
      <c r="B84" t="s">
        <v>503</v>
      </c>
      <c r="C84" t="s">
        <v>332</v>
      </c>
      <c r="D84" t="s">
        <v>498</v>
      </c>
      <c r="E84" t="s">
        <v>345</v>
      </c>
      <c r="F84" t="s">
        <v>346</v>
      </c>
      <c r="G84" s="14">
        <v>1228.0899999999999</v>
      </c>
      <c r="H84">
        <v>0</v>
      </c>
      <c r="I84" t="s">
        <v>504</v>
      </c>
      <c r="J84" t="s">
        <v>264</v>
      </c>
      <c r="K84" t="s">
        <v>479</v>
      </c>
      <c r="L84" t="s">
        <v>500</v>
      </c>
      <c r="M84" t="s">
        <v>500</v>
      </c>
      <c r="N84" t="s">
        <v>338</v>
      </c>
      <c r="O84" t="s">
        <v>125</v>
      </c>
      <c r="P84" t="s">
        <v>335</v>
      </c>
    </row>
    <row r="85" spans="1:16" x14ac:dyDescent="0.2">
      <c r="A85" t="s">
        <v>119</v>
      </c>
      <c r="B85" t="s">
        <v>505</v>
      </c>
      <c r="C85" t="s">
        <v>332</v>
      </c>
      <c r="D85" t="s">
        <v>498</v>
      </c>
      <c r="E85" t="s">
        <v>345</v>
      </c>
      <c r="F85" t="s">
        <v>346</v>
      </c>
      <c r="G85" s="14">
        <v>817.3</v>
      </c>
      <c r="H85">
        <v>0</v>
      </c>
      <c r="I85" t="s">
        <v>506</v>
      </c>
      <c r="J85" t="s">
        <v>264</v>
      </c>
      <c r="K85" t="s">
        <v>479</v>
      </c>
      <c r="L85" t="s">
        <v>500</v>
      </c>
      <c r="M85" t="s">
        <v>500</v>
      </c>
      <c r="N85" t="s">
        <v>338</v>
      </c>
      <c r="O85" t="s">
        <v>125</v>
      </c>
      <c r="P85" t="s">
        <v>335</v>
      </c>
    </row>
    <row r="86" spans="1:16" x14ac:dyDescent="0.2">
      <c r="A86" t="s">
        <v>2</v>
      </c>
      <c r="B86" t="s">
        <v>507</v>
      </c>
      <c r="C86" t="s">
        <v>332</v>
      </c>
      <c r="D86" t="s">
        <v>498</v>
      </c>
      <c r="E86" t="s">
        <v>345</v>
      </c>
      <c r="F86" t="s">
        <v>346</v>
      </c>
      <c r="G86" s="14">
        <v>1942.93</v>
      </c>
      <c r="H86">
        <v>0</v>
      </c>
      <c r="I86" t="s">
        <v>464</v>
      </c>
      <c r="J86" t="s">
        <v>264</v>
      </c>
      <c r="K86" t="s">
        <v>479</v>
      </c>
      <c r="L86" t="s">
        <v>500</v>
      </c>
      <c r="M86" t="s">
        <v>500</v>
      </c>
      <c r="N86" t="s">
        <v>338</v>
      </c>
      <c r="O86" t="s">
        <v>125</v>
      </c>
      <c r="P86" t="s">
        <v>335</v>
      </c>
    </row>
    <row r="87" spans="1:16" x14ac:dyDescent="0.2">
      <c r="A87" t="s">
        <v>26</v>
      </c>
      <c r="B87" t="s">
        <v>508</v>
      </c>
      <c r="C87" t="s">
        <v>332</v>
      </c>
      <c r="D87" t="s">
        <v>498</v>
      </c>
      <c r="E87" t="s">
        <v>345</v>
      </c>
      <c r="F87" t="s">
        <v>346</v>
      </c>
      <c r="G87" s="14">
        <v>21</v>
      </c>
      <c r="H87">
        <v>0</v>
      </c>
      <c r="I87" t="s">
        <v>509</v>
      </c>
      <c r="J87" t="s">
        <v>264</v>
      </c>
      <c r="K87" t="s">
        <v>477</v>
      </c>
      <c r="L87" t="s">
        <v>500</v>
      </c>
      <c r="M87" t="s">
        <v>500</v>
      </c>
      <c r="N87" t="s">
        <v>338</v>
      </c>
      <c r="O87" t="s">
        <v>125</v>
      </c>
      <c r="P87" t="s">
        <v>335</v>
      </c>
    </row>
    <row r="88" spans="1:16" x14ac:dyDescent="0.2">
      <c r="A88" t="s">
        <v>194</v>
      </c>
      <c r="B88" t="s">
        <v>510</v>
      </c>
      <c r="C88" t="s">
        <v>332</v>
      </c>
      <c r="D88" t="s">
        <v>498</v>
      </c>
      <c r="E88" t="s">
        <v>333</v>
      </c>
      <c r="F88" t="s">
        <v>334</v>
      </c>
      <c r="G88" s="14">
        <v>-1875</v>
      </c>
      <c r="H88">
        <v>0</v>
      </c>
      <c r="I88" t="s">
        <v>335</v>
      </c>
      <c r="J88" t="s">
        <v>255</v>
      </c>
      <c r="K88" t="s">
        <v>462</v>
      </c>
      <c r="L88" t="s">
        <v>511</v>
      </c>
      <c r="M88" t="s">
        <v>511</v>
      </c>
      <c r="N88" t="s">
        <v>338</v>
      </c>
      <c r="O88" t="s">
        <v>125</v>
      </c>
      <c r="P88" t="s">
        <v>335</v>
      </c>
    </row>
    <row r="89" spans="1:16" x14ac:dyDescent="0.2">
      <c r="A89" t="s">
        <v>194</v>
      </c>
      <c r="B89" t="s">
        <v>512</v>
      </c>
      <c r="C89" t="s">
        <v>134</v>
      </c>
      <c r="D89" t="s">
        <v>498</v>
      </c>
      <c r="E89" t="s">
        <v>374</v>
      </c>
      <c r="F89" t="s">
        <v>375</v>
      </c>
      <c r="G89" s="14">
        <v>1650</v>
      </c>
      <c r="H89">
        <v>0</v>
      </c>
      <c r="I89" t="s">
        <v>513</v>
      </c>
      <c r="J89" t="s">
        <v>264</v>
      </c>
      <c r="K89" t="s">
        <v>479</v>
      </c>
      <c r="L89" t="s">
        <v>511</v>
      </c>
      <c r="M89" t="s">
        <v>511</v>
      </c>
      <c r="N89" t="s">
        <v>125</v>
      </c>
      <c r="O89" t="s">
        <v>125</v>
      </c>
      <c r="P89" t="s">
        <v>125</v>
      </c>
    </row>
    <row r="90" spans="1:16" x14ac:dyDescent="0.2">
      <c r="A90" t="s">
        <v>194</v>
      </c>
      <c r="B90" t="s">
        <v>512</v>
      </c>
      <c r="C90" t="s">
        <v>134</v>
      </c>
      <c r="D90" t="s">
        <v>498</v>
      </c>
      <c r="E90" t="s">
        <v>374</v>
      </c>
      <c r="F90" t="s">
        <v>375</v>
      </c>
      <c r="G90" s="14">
        <v>225</v>
      </c>
      <c r="H90">
        <v>0</v>
      </c>
      <c r="I90" t="s">
        <v>514</v>
      </c>
      <c r="J90" t="s">
        <v>255</v>
      </c>
      <c r="K90" t="s">
        <v>479</v>
      </c>
      <c r="L90" t="s">
        <v>511</v>
      </c>
      <c r="M90" t="s">
        <v>511</v>
      </c>
      <c r="N90" t="s">
        <v>125</v>
      </c>
      <c r="O90" t="s">
        <v>125</v>
      </c>
      <c r="P90" t="s">
        <v>125</v>
      </c>
    </row>
    <row r="91" spans="1:16" x14ac:dyDescent="0.2">
      <c r="A91" t="s">
        <v>194</v>
      </c>
      <c r="B91" t="s">
        <v>510</v>
      </c>
      <c r="C91" t="s">
        <v>332</v>
      </c>
      <c r="D91" t="s">
        <v>498</v>
      </c>
      <c r="E91" t="s">
        <v>333</v>
      </c>
      <c r="F91" t="s">
        <v>334</v>
      </c>
      <c r="G91" s="14">
        <v>1875</v>
      </c>
      <c r="H91">
        <v>0</v>
      </c>
      <c r="I91" t="s">
        <v>125</v>
      </c>
      <c r="J91" t="s">
        <v>264</v>
      </c>
      <c r="K91" t="s">
        <v>462</v>
      </c>
      <c r="L91" t="s">
        <v>511</v>
      </c>
      <c r="M91" t="s">
        <v>511</v>
      </c>
      <c r="N91" t="s">
        <v>338</v>
      </c>
      <c r="O91" t="s">
        <v>125</v>
      </c>
      <c r="P91" t="s">
        <v>335</v>
      </c>
    </row>
    <row r="92" spans="1:16" x14ac:dyDescent="0.2">
      <c r="A92" t="s">
        <v>194</v>
      </c>
      <c r="B92" t="s">
        <v>515</v>
      </c>
      <c r="C92" t="s">
        <v>332</v>
      </c>
      <c r="D92" t="s">
        <v>498</v>
      </c>
      <c r="E92" t="s">
        <v>345</v>
      </c>
      <c r="F92" t="s">
        <v>346</v>
      </c>
      <c r="G92" s="14">
        <v>375</v>
      </c>
      <c r="H92">
        <v>0</v>
      </c>
      <c r="I92" t="s">
        <v>516</v>
      </c>
      <c r="J92" t="s">
        <v>264</v>
      </c>
      <c r="K92" t="s">
        <v>479</v>
      </c>
      <c r="L92" t="s">
        <v>511</v>
      </c>
      <c r="M92" t="s">
        <v>511</v>
      </c>
      <c r="N92" t="s">
        <v>338</v>
      </c>
      <c r="O92" t="s">
        <v>125</v>
      </c>
      <c r="P92" t="s">
        <v>335</v>
      </c>
    </row>
    <row r="93" spans="1:16" x14ac:dyDescent="0.2">
      <c r="A93" t="s">
        <v>10</v>
      </c>
      <c r="B93" t="s">
        <v>517</v>
      </c>
      <c r="C93" t="s">
        <v>260</v>
      </c>
      <c r="D93" t="s">
        <v>498</v>
      </c>
      <c r="E93" t="s">
        <v>261</v>
      </c>
      <c r="F93" t="s">
        <v>262</v>
      </c>
      <c r="G93" s="14">
        <v>5160</v>
      </c>
      <c r="H93">
        <v>0</v>
      </c>
      <c r="I93" t="s">
        <v>282</v>
      </c>
      <c r="J93" t="s">
        <v>270</v>
      </c>
      <c r="K93" t="s">
        <v>477</v>
      </c>
      <c r="L93" t="s">
        <v>491</v>
      </c>
      <c r="M93" t="s">
        <v>518</v>
      </c>
      <c r="N93" t="s">
        <v>519</v>
      </c>
      <c r="O93" t="s">
        <v>520</v>
      </c>
      <c r="P93" t="s">
        <v>287</v>
      </c>
    </row>
    <row r="94" spans="1:16" x14ac:dyDescent="0.2">
      <c r="A94" t="s">
        <v>401</v>
      </c>
      <c r="B94" t="s">
        <v>521</v>
      </c>
      <c r="C94" t="s">
        <v>260</v>
      </c>
      <c r="D94" t="s">
        <v>498</v>
      </c>
      <c r="E94" t="s">
        <v>261</v>
      </c>
      <c r="F94" t="s">
        <v>262</v>
      </c>
      <c r="G94" s="14">
        <v>15000</v>
      </c>
      <c r="H94">
        <v>0</v>
      </c>
      <c r="I94" t="s">
        <v>522</v>
      </c>
      <c r="J94" t="s">
        <v>264</v>
      </c>
      <c r="K94" t="s">
        <v>523</v>
      </c>
      <c r="L94" t="s">
        <v>524</v>
      </c>
      <c r="M94" t="s">
        <v>525</v>
      </c>
      <c r="N94" t="s">
        <v>526</v>
      </c>
      <c r="O94" t="s">
        <v>125</v>
      </c>
      <c r="P94" t="s">
        <v>527</v>
      </c>
    </row>
    <row r="95" spans="1:16" x14ac:dyDescent="0.2">
      <c r="A95" t="s">
        <v>401</v>
      </c>
      <c r="B95" t="s">
        <v>529</v>
      </c>
      <c r="C95" t="s">
        <v>260</v>
      </c>
      <c r="D95" t="s">
        <v>498</v>
      </c>
      <c r="E95" t="s">
        <v>261</v>
      </c>
      <c r="F95" t="s">
        <v>262</v>
      </c>
      <c r="G95" s="14">
        <v>14700</v>
      </c>
      <c r="H95" t="s">
        <v>382</v>
      </c>
      <c r="I95" t="s">
        <v>522</v>
      </c>
      <c r="J95" t="s">
        <v>264</v>
      </c>
      <c r="K95" t="s">
        <v>523</v>
      </c>
      <c r="L95" t="s">
        <v>524</v>
      </c>
      <c r="M95" t="s">
        <v>525</v>
      </c>
      <c r="N95" t="s">
        <v>530</v>
      </c>
      <c r="O95" t="s">
        <v>125</v>
      </c>
      <c r="P95" t="s">
        <v>531</v>
      </c>
    </row>
    <row r="96" spans="1:16" x14ac:dyDescent="0.2">
      <c r="A96" t="s">
        <v>10</v>
      </c>
      <c r="B96" t="s">
        <v>532</v>
      </c>
      <c r="C96" t="s">
        <v>260</v>
      </c>
      <c r="D96" t="s">
        <v>498</v>
      </c>
      <c r="E96" t="s">
        <v>261</v>
      </c>
      <c r="F96" t="s">
        <v>262</v>
      </c>
      <c r="G96" s="14">
        <v>1000</v>
      </c>
      <c r="H96" t="s">
        <v>382</v>
      </c>
      <c r="I96" t="s">
        <v>533</v>
      </c>
      <c r="J96" t="s">
        <v>264</v>
      </c>
      <c r="K96" t="s">
        <v>477</v>
      </c>
      <c r="L96" t="s">
        <v>525</v>
      </c>
      <c r="M96" t="s">
        <v>534</v>
      </c>
      <c r="N96" t="s">
        <v>535</v>
      </c>
      <c r="O96" t="s">
        <v>536</v>
      </c>
      <c r="P96" t="s">
        <v>537</v>
      </c>
    </row>
    <row r="97" spans="1:16" x14ac:dyDescent="0.2">
      <c r="A97" t="s">
        <v>119</v>
      </c>
      <c r="B97" t="s">
        <v>538</v>
      </c>
      <c r="C97" t="s">
        <v>134</v>
      </c>
      <c r="D97" t="s">
        <v>539</v>
      </c>
      <c r="E97" t="s">
        <v>318</v>
      </c>
      <c r="F97" t="s">
        <v>319</v>
      </c>
      <c r="G97" s="14">
        <v>8230.4699999999993</v>
      </c>
      <c r="H97" t="s">
        <v>382</v>
      </c>
      <c r="I97" t="s">
        <v>540</v>
      </c>
      <c r="J97" t="s">
        <v>258</v>
      </c>
      <c r="K97" t="s">
        <v>479</v>
      </c>
      <c r="L97" t="s">
        <v>541</v>
      </c>
      <c r="M97" t="s">
        <v>541</v>
      </c>
      <c r="N97" t="s">
        <v>125</v>
      </c>
      <c r="O97" t="s">
        <v>125</v>
      </c>
      <c r="P97" t="s">
        <v>125</v>
      </c>
    </row>
    <row r="98" spans="1:16" x14ac:dyDescent="0.2">
      <c r="A98" t="s">
        <v>2</v>
      </c>
      <c r="B98" t="s">
        <v>542</v>
      </c>
      <c r="C98" t="s">
        <v>332</v>
      </c>
      <c r="D98" t="s">
        <v>539</v>
      </c>
      <c r="E98" t="s">
        <v>345</v>
      </c>
      <c r="F98" t="s">
        <v>346</v>
      </c>
      <c r="G98" s="14">
        <v>1933.97</v>
      </c>
      <c r="H98" t="s">
        <v>382</v>
      </c>
      <c r="I98" t="s">
        <v>543</v>
      </c>
      <c r="J98" t="s">
        <v>264</v>
      </c>
      <c r="K98" t="s">
        <v>479</v>
      </c>
      <c r="L98" t="s">
        <v>541</v>
      </c>
      <c r="M98" t="s">
        <v>541</v>
      </c>
      <c r="N98" t="s">
        <v>338</v>
      </c>
      <c r="O98" t="s">
        <v>125</v>
      </c>
      <c r="P98" t="s">
        <v>335</v>
      </c>
    </row>
    <row r="99" spans="1:16" x14ac:dyDescent="0.2">
      <c r="A99" t="s">
        <v>2</v>
      </c>
      <c r="B99" t="s">
        <v>538</v>
      </c>
      <c r="C99" t="s">
        <v>134</v>
      </c>
      <c r="D99" t="s">
        <v>539</v>
      </c>
      <c r="E99" t="s">
        <v>318</v>
      </c>
      <c r="F99" t="s">
        <v>319</v>
      </c>
      <c r="G99" s="14">
        <v>9669.86</v>
      </c>
      <c r="H99" t="s">
        <v>382</v>
      </c>
      <c r="I99" t="s">
        <v>544</v>
      </c>
      <c r="J99" t="s">
        <v>255</v>
      </c>
      <c r="K99" t="s">
        <v>479</v>
      </c>
      <c r="L99" t="s">
        <v>541</v>
      </c>
      <c r="M99" t="s">
        <v>541</v>
      </c>
      <c r="N99" t="s">
        <v>125</v>
      </c>
      <c r="O99" t="s">
        <v>125</v>
      </c>
      <c r="P99" t="s">
        <v>125</v>
      </c>
    </row>
    <row r="100" spans="1:16" x14ac:dyDescent="0.2">
      <c r="A100" t="s">
        <v>119</v>
      </c>
      <c r="B100" t="s">
        <v>545</v>
      </c>
      <c r="C100" t="s">
        <v>332</v>
      </c>
      <c r="D100" t="s">
        <v>539</v>
      </c>
      <c r="E100" t="s">
        <v>345</v>
      </c>
      <c r="F100" t="s">
        <v>346</v>
      </c>
      <c r="G100" s="14">
        <v>1646.09</v>
      </c>
      <c r="H100" t="s">
        <v>382</v>
      </c>
      <c r="I100" t="s">
        <v>546</v>
      </c>
      <c r="J100" t="s">
        <v>264</v>
      </c>
      <c r="K100" t="s">
        <v>479</v>
      </c>
      <c r="L100" t="s">
        <v>541</v>
      </c>
      <c r="M100" t="s">
        <v>541</v>
      </c>
      <c r="N100" t="s">
        <v>338</v>
      </c>
      <c r="O100" t="s">
        <v>125</v>
      </c>
      <c r="P100" t="s">
        <v>335</v>
      </c>
    </row>
    <row r="101" spans="1:16" x14ac:dyDescent="0.2">
      <c r="A101" t="s">
        <v>2</v>
      </c>
      <c r="B101" t="s">
        <v>547</v>
      </c>
      <c r="C101" t="s">
        <v>332</v>
      </c>
      <c r="D101" t="s">
        <v>539</v>
      </c>
      <c r="E101" t="s">
        <v>333</v>
      </c>
      <c r="F101" t="s">
        <v>334</v>
      </c>
      <c r="G101" s="14">
        <v>-9669.86</v>
      </c>
      <c r="H101" t="s">
        <v>382</v>
      </c>
      <c r="I101" t="s">
        <v>335</v>
      </c>
      <c r="J101" t="s">
        <v>255</v>
      </c>
      <c r="K101" t="s">
        <v>462</v>
      </c>
      <c r="L101" t="s">
        <v>541</v>
      </c>
      <c r="M101" t="s">
        <v>541</v>
      </c>
      <c r="N101" t="s">
        <v>338</v>
      </c>
      <c r="O101" t="s">
        <v>125</v>
      </c>
      <c r="P101" t="s">
        <v>335</v>
      </c>
    </row>
    <row r="102" spans="1:16" x14ac:dyDescent="0.2">
      <c r="A102" t="s">
        <v>119</v>
      </c>
      <c r="B102" t="s">
        <v>548</v>
      </c>
      <c r="C102" t="s">
        <v>332</v>
      </c>
      <c r="D102" t="s">
        <v>539</v>
      </c>
      <c r="E102" t="s">
        <v>333</v>
      </c>
      <c r="F102" t="s">
        <v>334</v>
      </c>
      <c r="G102" s="14">
        <v>-8230.4699999999993</v>
      </c>
      <c r="H102" t="s">
        <v>382</v>
      </c>
      <c r="I102" t="s">
        <v>335</v>
      </c>
      <c r="J102" t="s">
        <v>264</v>
      </c>
      <c r="K102" t="s">
        <v>462</v>
      </c>
      <c r="L102" t="s">
        <v>541</v>
      </c>
      <c r="M102" t="s">
        <v>541</v>
      </c>
      <c r="N102" t="s">
        <v>338</v>
      </c>
      <c r="O102" t="s">
        <v>125</v>
      </c>
      <c r="P102" t="s">
        <v>335</v>
      </c>
    </row>
    <row r="103" spans="1:16" x14ac:dyDescent="0.2">
      <c r="A103" t="s">
        <v>2</v>
      </c>
      <c r="B103" t="s">
        <v>547</v>
      </c>
      <c r="C103" t="s">
        <v>332</v>
      </c>
      <c r="D103" t="s">
        <v>539</v>
      </c>
      <c r="E103" t="s">
        <v>333</v>
      </c>
      <c r="F103" t="s">
        <v>334</v>
      </c>
      <c r="G103" s="14">
        <v>9669.86</v>
      </c>
      <c r="H103" t="s">
        <v>382</v>
      </c>
      <c r="I103" t="s">
        <v>125</v>
      </c>
      <c r="J103" t="s">
        <v>264</v>
      </c>
      <c r="K103" t="s">
        <v>462</v>
      </c>
      <c r="L103" t="s">
        <v>541</v>
      </c>
      <c r="M103" t="s">
        <v>541</v>
      </c>
      <c r="N103" t="s">
        <v>338</v>
      </c>
      <c r="O103" t="s">
        <v>125</v>
      </c>
      <c r="P103" t="s">
        <v>335</v>
      </c>
    </row>
    <row r="104" spans="1:16" x14ac:dyDescent="0.2">
      <c r="A104" t="s">
        <v>119</v>
      </c>
      <c r="B104" t="s">
        <v>548</v>
      </c>
      <c r="C104" t="s">
        <v>332</v>
      </c>
      <c r="D104" t="s">
        <v>539</v>
      </c>
      <c r="E104" t="s">
        <v>333</v>
      </c>
      <c r="F104" t="s">
        <v>334</v>
      </c>
      <c r="G104" s="14">
        <v>8230.4699999999993</v>
      </c>
      <c r="H104" t="s">
        <v>382</v>
      </c>
      <c r="I104" t="s">
        <v>125</v>
      </c>
      <c r="J104" t="s">
        <v>255</v>
      </c>
      <c r="K104" t="s">
        <v>462</v>
      </c>
      <c r="L104" t="s">
        <v>541</v>
      </c>
      <c r="M104" t="s">
        <v>541</v>
      </c>
      <c r="N104" t="s">
        <v>338</v>
      </c>
      <c r="O104" t="s">
        <v>125</v>
      </c>
      <c r="P104" t="s">
        <v>335</v>
      </c>
    </row>
    <row r="105" spans="1:16" x14ac:dyDescent="0.2">
      <c r="A105" t="s">
        <v>401</v>
      </c>
      <c r="B105" t="s">
        <v>549</v>
      </c>
      <c r="C105" t="s">
        <v>260</v>
      </c>
      <c r="D105" t="s">
        <v>539</v>
      </c>
      <c r="E105" t="s">
        <v>261</v>
      </c>
      <c r="F105" t="s">
        <v>262</v>
      </c>
      <c r="G105" s="14">
        <v>15000</v>
      </c>
      <c r="H105" t="s">
        <v>382</v>
      </c>
      <c r="I105" t="s">
        <v>522</v>
      </c>
      <c r="J105" t="s">
        <v>264</v>
      </c>
      <c r="K105" t="s">
        <v>523</v>
      </c>
      <c r="L105" t="s">
        <v>550</v>
      </c>
      <c r="M105" t="s">
        <v>551</v>
      </c>
      <c r="N105" t="s">
        <v>552</v>
      </c>
      <c r="O105" t="s">
        <v>125</v>
      </c>
      <c r="P105" t="s">
        <v>553</v>
      </c>
    </row>
    <row r="106" spans="1:16" x14ac:dyDescent="0.2">
      <c r="A106" t="s">
        <v>7</v>
      </c>
      <c r="B106" t="s">
        <v>554</v>
      </c>
      <c r="C106" t="s">
        <v>260</v>
      </c>
      <c r="D106" t="s">
        <v>539</v>
      </c>
      <c r="E106" t="s">
        <v>261</v>
      </c>
      <c r="F106" t="s">
        <v>262</v>
      </c>
      <c r="G106" s="14">
        <v>3098.39</v>
      </c>
      <c r="H106" t="s">
        <v>382</v>
      </c>
      <c r="I106" t="s">
        <v>309</v>
      </c>
      <c r="J106" t="s">
        <v>270</v>
      </c>
      <c r="K106" t="s">
        <v>479</v>
      </c>
      <c r="L106" t="s">
        <v>555</v>
      </c>
      <c r="M106" t="s">
        <v>556</v>
      </c>
      <c r="N106" t="s">
        <v>557</v>
      </c>
      <c r="O106" t="s">
        <v>366</v>
      </c>
      <c r="P106" t="s">
        <v>313</v>
      </c>
    </row>
    <row r="107" spans="1:16" x14ac:dyDescent="0.2">
      <c r="A107" t="s">
        <v>3</v>
      </c>
      <c r="B107" t="s">
        <v>558</v>
      </c>
      <c r="C107" t="s">
        <v>260</v>
      </c>
      <c r="D107" t="s">
        <v>539</v>
      </c>
      <c r="E107" t="s">
        <v>261</v>
      </c>
      <c r="F107" t="s">
        <v>262</v>
      </c>
      <c r="G107" s="14">
        <v>1617.31</v>
      </c>
      <c r="H107" t="s">
        <v>382</v>
      </c>
      <c r="I107" t="s">
        <v>263</v>
      </c>
      <c r="J107" t="s">
        <v>264</v>
      </c>
      <c r="K107" t="s">
        <v>479</v>
      </c>
      <c r="L107" t="s">
        <v>559</v>
      </c>
      <c r="M107" t="s">
        <v>560</v>
      </c>
      <c r="N107" t="s">
        <v>561</v>
      </c>
      <c r="O107" t="s">
        <v>329</v>
      </c>
      <c r="P107" t="s">
        <v>330</v>
      </c>
    </row>
    <row r="108" spans="1:16" x14ac:dyDescent="0.2">
      <c r="A108" t="s">
        <v>7</v>
      </c>
      <c r="B108" t="s">
        <v>562</v>
      </c>
      <c r="C108" t="s">
        <v>260</v>
      </c>
      <c r="D108" t="s">
        <v>539</v>
      </c>
      <c r="E108" t="s">
        <v>261</v>
      </c>
      <c r="F108" t="s">
        <v>262</v>
      </c>
      <c r="G108" s="14">
        <v>1826.56</v>
      </c>
      <c r="H108" t="s">
        <v>382</v>
      </c>
      <c r="I108" t="s">
        <v>309</v>
      </c>
      <c r="J108" t="s">
        <v>264</v>
      </c>
      <c r="K108" t="s">
        <v>479</v>
      </c>
      <c r="L108" t="s">
        <v>563</v>
      </c>
      <c r="M108" t="s">
        <v>560</v>
      </c>
      <c r="N108" t="s">
        <v>564</v>
      </c>
      <c r="O108" t="s">
        <v>366</v>
      </c>
      <c r="P108" t="s">
        <v>313</v>
      </c>
    </row>
    <row r="109" spans="1:16" x14ac:dyDescent="0.2">
      <c r="A109" t="s">
        <v>3</v>
      </c>
      <c r="B109" t="s">
        <v>565</v>
      </c>
      <c r="C109" t="s">
        <v>260</v>
      </c>
      <c r="D109" t="s">
        <v>539</v>
      </c>
      <c r="E109" t="s">
        <v>261</v>
      </c>
      <c r="F109" t="s">
        <v>262</v>
      </c>
      <c r="G109" s="14">
        <v>2817.31</v>
      </c>
      <c r="H109" t="s">
        <v>382</v>
      </c>
      <c r="I109" t="s">
        <v>263</v>
      </c>
      <c r="J109" t="s">
        <v>264</v>
      </c>
      <c r="K109" t="s">
        <v>479</v>
      </c>
      <c r="L109" t="s">
        <v>559</v>
      </c>
      <c r="M109" t="s">
        <v>560</v>
      </c>
      <c r="N109" t="s">
        <v>566</v>
      </c>
      <c r="O109" t="s">
        <v>329</v>
      </c>
      <c r="P109" t="s">
        <v>330</v>
      </c>
    </row>
    <row r="110" spans="1:16" x14ac:dyDescent="0.2">
      <c r="A110" t="s">
        <v>24</v>
      </c>
      <c r="B110" t="s">
        <v>571</v>
      </c>
      <c r="C110" t="s">
        <v>134</v>
      </c>
      <c r="D110" t="s">
        <v>539</v>
      </c>
      <c r="E110" t="s">
        <v>296</v>
      </c>
      <c r="F110" t="s">
        <v>297</v>
      </c>
      <c r="G110" s="14">
        <v>2376</v>
      </c>
      <c r="H110" t="s">
        <v>382</v>
      </c>
      <c r="I110" t="s">
        <v>572</v>
      </c>
      <c r="J110" t="s">
        <v>573</v>
      </c>
      <c r="K110" t="s">
        <v>574</v>
      </c>
      <c r="L110" t="s">
        <v>575</v>
      </c>
      <c r="M110" t="s">
        <v>575</v>
      </c>
      <c r="N110" t="s">
        <v>125</v>
      </c>
      <c r="O110" t="s">
        <v>125</v>
      </c>
      <c r="P110" t="s">
        <v>125</v>
      </c>
    </row>
    <row r="111" spans="1:16" x14ac:dyDescent="0.2">
      <c r="A111" t="s">
        <v>26</v>
      </c>
      <c r="B111" t="s">
        <v>571</v>
      </c>
      <c r="C111" t="s">
        <v>134</v>
      </c>
      <c r="D111" t="s">
        <v>539</v>
      </c>
      <c r="E111" t="s">
        <v>296</v>
      </c>
      <c r="F111" t="s">
        <v>297</v>
      </c>
      <c r="G111" s="14">
        <v>23</v>
      </c>
      <c r="H111" t="s">
        <v>382</v>
      </c>
      <c r="I111" t="s">
        <v>576</v>
      </c>
      <c r="J111" t="s">
        <v>577</v>
      </c>
      <c r="K111" t="s">
        <v>578</v>
      </c>
      <c r="L111" t="s">
        <v>575</v>
      </c>
      <c r="M111" t="s">
        <v>575</v>
      </c>
      <c r="N111" t="s">
        <v>125</v>
      </c>
      <c r="O111" t="s">
        <v>125</v>
      </c>
      <c r="P111" t="s">
        <v>125</v>
      </c>
    </row>
    <row r="112" spans="1:16" x14ac:dyDescent="0.2">
      <c r="A112" t="s">
        <v>26</v>
      </c>
      <c r="B112" t="s">
        <v>571</v>
      </c>
      <c r="C112" t="s">
        <v>134</v>
      </c>
      <c r="D112" t="s">
        <v>539</v>
      </c>
      <c r="E112" t="s">
        <v>296</v>
      </c>
      <c r="F112" t="s">
        <v>297</v>
      </c>
      <c r="G112" s="14">
        <v>-14.9</v>
      </c>
      <c r="H112" t="s">
        <v>382</v>
      </c>
      <c r="I112" t="s">
        <v>579</v>
      </c>
      <c r="J112" t="s">
        <v>580</v>
      </c>
      <c r="K112" t="s">
        <v>578</v>
      </c>
      <c r="L112" t="s">
        <v>575</v>
      </c>
      <c r="M112" t="s">
        <v>575</v>
      </c>
      <c r="N112" t="s">
        <v>125</v>
      </c>
      <c r="O112" t="s">
        <v>125</v>
      </c>
      <c r="P112" t="s">
        <v>125</v>
      </c>
    </row>
    <row r="113" spans="1:16" x14ac:dyDescent="0.2">
      <c r="A113" t="s">
        <v>26</v>
      </c>
      <c r="B113" t="s">
        <v>571</v>
      </c>
      <c r="C113" t="s">
        <v>134</v>
      </c>
      <c r="D113" t="s">
        <v>539</v>
      </c>
      <c r="E113" t="s">
        <v>296</v>
      </c>
      <c r="F113" t="s">
        <v>297</v>
      </c>
      <c r="G113" s="14">
        <v>22.61</v>
      </c>
      <c r="H113" t="s">
        <v>382</v>
      </c>
      <c r="I113" t="s">
        <v>581</v>
      </c>
      <c r="J113" t="s">
        <v>582</v>
      </c>
      <c r="K113" t="s">
        <v>578</v>
      </c>
      <c r="L113" t="s">
        <v>575</v>
      </c>
      <c r="M113" t="s">
        <v>575</v>
      </c>
      <c r="N113" t="s">
        <v>125</v>
      </c>
      <c r="O113" t="s">
        <v>125</v>
      </c>
      <c r="P113" t="s">
        <v>125</v>
      </c>
    </row>
    <row r="114" spans="1:16" x14ac:dyDescent="0.2">
      <c r="A114" t="s">
        <v>26</v>
      </c>
      <c r="B114" t="s">
        <v>571</v>
      </c>
      <c r="C114" t="s">
        <v>134</v>
      </c>
      <c r="D114" t="s">
        <v>539</v>
      </c>
      <c r="E114" t="s">
        <v>296</v>
      </c>
      <c r="F114" t="s">
        <v>297</v>
      </c>
      <c r="G114" s="14">
        <v>15.99</v>
      </c>
      <c r="H114" t="s">
        <v>382</v>
      </c>
      <c r="I114" t="s">
        <v>583</v>
      </c>
      <c r="J114" t="s">
        <v>584</v>
      </c>
      <c r="K114" t="s">
        <v>578</v>
      </c>
      <c r="L114" t="s">
        <v>575</v>
      </c>
      <c r="M114" t="s">
        <v>575</v>
      </c>
      <c r="N114" t="s">
        <v>125</v>
      </c>
      <c r="O114" t="s">
        <v>125</v>
      </c>
      <c r="P114" t="s">
        <v>125</v>
      </c>
    </row>
    <row r="115" spans="1:16" x14ac:dyDescent="0.2">
      <c r="A115" t="s">
        <v>26</v>
      </c>
      <c r="B115" t="s">
        <v>571</v>
      </c>
      <c r="C115" t="s">
        <v>134</v>
      </c>
      <c r="D115" t="s">
        <v>539</v>
      </c>
      <c r="E115" t="s">
        <v>296</v>
      </c>
      <c r="F115" t="s">
        <v>297</v>
      </c>
      <c r="G115" s="14">
        <v>24.55</v>
      </c>
      <c r="H115" t="s">
        <v>382</v>
      </c>
      <c r="I115" t="s">
        <v>583</v>
      </c>
      <c r="J115" t="s">
        <v>585</v>
      </c>
      <c r="K115" t="s">
        <v>578</v>
      </c>
      <c r="L115" t="s">
        <v>575</v>
      </c>
      <c r="M115" t="s">
        <v>575</v>
      </c>
      <c r="N115" t="s">
        <v>125</v>
      </c>
      <c r="O115" t="s">
        <v>125</v>
      </c>
      <c r="P115" t="s">
        <v>125</v>
      </c>
    </row>
    <row r="116" spans="1:16" x14ac:dyDescent="0.2">
      <c r="A116" t="s">
        <v>3</v>
      </c>
      <c r="B116" t="s">
        <v>586</v>
      </c>
      <c r="C116" t="s">
        <v>260</v>
      </c>
      <c r="D116" t="s">
        <v>539</v>
      </c>
      <c r="E116" t="s">
        <v>587</v>
      </c>
      <c r="F116" t="s">
        <v>588</v>
      </c>
      <c r="G116" s="14">
        <v>-2817.31</v>
      </c>
      <c r="H116" t="s">
        <v>382</v>
      </c>
      <c r="I116" t="s">
        <v>263</v>
      </c>
      <c r="J116" t="s">
        <v>264</v>
      </c>
      <c r="K116" t="s">
        <v>479</v>
      </c>
      <c r="L116" t="s">
        <v>589</v>
      </c>
      <c r="M116" t="s">
        <v>590</v>
      </c>
      <c r="N116" t="s">
        <v>591</v>
      </c>
      <c r="O116" t="s">
        <v>125</v>
      </c>
      <c r="P116" t="s">
        <v>330</v>
      </c>
    </row>
    <row r="117" spans="1:16" x14ac:dyDescent="0.2">
      <c r="A117" t="s">
        <v>3</v>
      </c>
      <c r="B117" t="s">
        <v>592</v>
      </c>
      <c r="C117" t="s">
        <v>260</v>
      </c>
      <c r="D117" t="s">
        <v>539</v>
      </c>
      <c r="E117" t="s">
        <v>261</v>
      </c>
      <c r="F117" t="s">
        <v>262</v>
      </c>
      <c r="G117" s="14">
        <v>2976.05</v>
      </c>
      <c r="H117" t="s">
        <v>382</v>
      </c>
      <c r="I117" t="s">
        <v>263</v>
      </c>
      <c r="J117" t="s">
        <v>264</v>
      </c>
      <c r="K117" t="s">
        <v>479</v>
      </c>
      <c r="L117" t="s">
        <v>589</v>
      </c>
      <c r="M117" t="s">
        <v>593</v>
      </c>
      <c r="N117" t="s">
        <v>594</v>
      </c>
      <c r="O117" t="s">
        <v>329</v>
      </c>
      <c r="P117" t="s">
        <v>330</v>
      </c>
    </row>
    <row r="118" spans="1:16" x14ac:dyDescent="0.2">
      <c r="A118" t="s">
        <v>7</v>
      </c>
      <c r="B118" t="s">
        <v>595</v>
      </c>
      <c r="C118" t="s">
        <v>260</v>
      </c>
      <c r="D118" t="s">
        <v>596</v>
      </c>
      <c r="E118" t="s">
        <v>261</v>
      </c>
      <c r="F118" t="s">
        <v>262</v>
      </c>
      <c r="G118" s="14">
        <v>852.4</v>
      </c>
      <c r="H118" t="s">
        <v>382</v>
      </c>
      <c r="I118" t="s">
        <v>309</v>
      </c>
      <c r="J118" t="s">
        <v>264</v>
      </c>
      <c r="K118" t="s">
        <v>479</v>
      </c>
      <c r="L118" t="s">
        <v>597</v>
      </c>
      <c r="M118" t="s">
        <v>598</v>
      </c>
      <c r="N118" t="s">
        <v>599</v>
      </c>
      <c r="O118" t="s">
        <v>366</v>
      </c>
      <c r="P118" t="s">
        <v>313</v>
      </c>
    </row>
    <row r="119" spans="1:16" x14ac:dyDescent="0.2">
      <c r="A119" t="s">
        <v>24</v>
      </c>
      <c r="B119" t="s">
        <v>600</v>
      </c>
      <c r="C119" t="s">
        <v>134</v>
      </c>
      <c r="D119" t="s">
        <v>596</v>
      </c>
      <c r="E119" t="s">
        <v>318</v>
      </c>
      <c r="F119" t="s">
        <v>319</v>
      </c>
      <c r="G119" s="14">
        <v>2376</v>
      </c>
      <c r="H119" t="s">
        <v>382</v>
      </c>
      <c r="I119" t="s">
        <v>601</v>
      </c>
      <c r="J119" t="s">
        <v>255</v>
      </c>
      <c r="K119" t="s">
        <v>477</v>
      </c>
      <c r="L119" t="s">
        <v>602</v>
      </c>
      <c r="M119" t="s">
        <v>602</v>
      </c>
      <c r="N119" t="s">
        <v>125</v>
      </c>
      <c r="O119" t="s">
        <v>125</v>
      </c>
      <c r="P119" t="s">
        <v>125</v>
      </c>
    </row>
    <row r="120" spans="1:16" x14ac:dyDescent="0.2">
      <c r="A120" t="s">
        <v>24</v>
      </c>
      <c r="B120" t="s">
        <v>600</v>
      </c>
      <c r="C120" t="s">
        <v>134</v>
      </c>
      <c r="D120" t="s">
        <v>596</v>
      </c>
      <c r="E120" t="s">
        <v>318</v>
      </c>
      <c r="F120" t="s">
        <v>319</v>
      </c>
      <c r="G120" s="14">
        <v>-2376</v>
      </c>
      <c r="H120" t="s">
        <v>382</v>
      </c>
      <c r="I120" t="s">
        <v>601</v>
      </c>
      <c r="J120" t="s">
        <v>264</v>
      </c>
      <c r="K120" t="s">
        <v>574</v>
      </c>
      <c r="L120" t="s">
        <v>602</v>
      </c>
      <c r="M120" t="s">
        <v>602</v>
      </c>
      <c r="N120" t="s">
        <v>125</v>
      </c>
      <c r="O120" t="s">
        <v>125</v>
      </c>
      <c r="P120" t="s">
        <v>125</v>
      </c>
    </row>
    <row r="121" spans="1:16" x14ac:dyDescent="0.2">
      <c r="A121" t="s">
        <v>26</v>
      </c>
      <c r="B121" t="s">
        <v>600</v>
      </c>
      <c r="C121" t="s">
        <v>134</v>
      </c>
      <c r="D121" t="s">
        <v>596</v>
      </c>
      <c r="E121" t="s">
        <v>318</v>
      </c>
      <c r="F121" t="s">
        <v>319</v>
      </c>
      <c r="G121" s="14">
        <v>-16.75</v>
      </c>
      <c r="H121" t="s">
        <v>382</v>
      </c>
      <c r="I121" t="s">
        <v>603</v>
      </c>
      <c r="J121" t="s">
        <v>280</v>
      </c>
      <c r="K121" t="s">
        <v>604</v>
      </c>
      <c r="L121" t="s">
        <v>602</v>
      </c>
      <c r="M121" t="s">
        <v>602</v>
      </c>
      <c r="N121" t="s">
        <v>125</v>
      </c>
      <c r="O121" t="s">
        <v>125</v>
      </c>
      <c r="P121" t="s">
        <v>125</v>
      </c>
    </row>
    <row r="122" spans="1:16" x14ac:dyDescent="0.2">
      <c r="A122" t="s">
        <v>26</v>
      </c>
      <c r="B122" t="s">
        <v>600</v>
      </c>
      <c r="C122" t="s">
        <v>134</v>
      </c>
      <c r="D122" t="s">
        <v>596</v>
      </c>
      <c r="E122" t="s">
        <v>318</v>
      </c>
      <c r="F122" t="s">
        <v>319</v>
      </c>
      <c r="G122" s="14">
        <v>16.75</v>
      </c>
      <c r="H122" t="s">
        <v>382</v>
      </c>
      <c r="I122" t="s">
        <v>603</v>
      </c>
      <c r="J122" t="s">
        <v>258</v>
      </c>
      <c r="K122" t="s">
        <v>578</v>
      </c>
      <c r="L122" t="s">
        <v>602</v>
      </c>
      <c r="M122" t="s">
        <v>602</v>
      </c>
      <c r="N122" t="s">
        <v>125</v>
      </c>
      <c r="O122" t="s">
        <v>125</v>
      </c>
      <c r="P122" t="s">
        <v>125</v>
      </c>
    </row>
    <row r="123" spans="1:16" x14ac:dyDescent="0.2">
      <c r="A123" t="s">
        <v>24</v>
      </c>
      <c r="B123" t="s">
        <v>605</v>
      </c>
      <c r="C123" t="s">
        <v>260</v>
      </c>
      <c r="D123" t="s">
        <v>596</v>
      </c>
      <c r="E123" t="s">
        <v>261</v>
      </c>
      <c r="F123" t="s">
        <v>262</v>
      </c>
      <c r="G123" s="14">
        <v>4620</v>
      </c>
      <c r="H123" t="s">
        <v>382</v>
      </c>
      <c r="I123" t="s">
        <v>282</v>
      </c>
      <c r="J123" t="s">
        <v>264</v>
      </c>
      <c r="K123" t="s">
        <v>477</v>
      </c>
      <c r="L123" t="s">
        <v>593</v>
      </c>
      <c r="M123" t="s">
        <v>606</v>
      </c>
      <c r="N123" t="s">
        <v>607</v>
      </c>
      <c r="O123" t="s">
        <v>608</v>
      </c>
      <c r="P123" t="s">
        <v>287</v>
      </c>
    </row>
    <row r="124" spans="1:16" x14ac:dyDescent="0.2">
      <c r="A124" t="s">
        <v>26</v>
      </c>
      <c r="B124" t="s">
        <v>609</v>
      </c>
      <c r="C124" t="s">
        <v>260</v>
      </c>
      <c r="D124" t="s">
        <v>596</v>
      </c>
      <c r="E124" t="s">
        <v>261</v>
      </c>
      <c r="F124" t="s">
        <v>262</v>
      </c>
      <c r="G124" s="14">
        <v>243.3</v>
      </c>
      <c r="H124" t="s">
        <v>382</v>
      </c>
      <c r="I124" t="s">
        <v>263</v>
      </c>
      <c r="J124" t="s">
        <v>270</v>
      </c>
      <c r="K124" t="s">
        <v>477</v>
      </c>
      <c r="L124" t="s">
        <v>610</v>
      </c>
      <c r="M124" t="s">
        <v>606</v>
      </c>
      <c r="N124" t="s">
        <v>611</v>
      </c>
      <c r="O124" t="s">
        <v>612</v>
      </c>
      <c r="P124" t="s">
        <v>613</v>
      </c>
    </row>
    <row r="125" spans="1:16" x14ac:dyDescent="0.2">
      <c r="A125" t="s">
        <v>7</v>
      </c>
      <c r="B125" t="s">
        <v>614</v>
      </c>
      <c r="C125" t="s">
        <v>260</v>
      </c>
      <c r="D125" t="s">
        <v>596</v>
      </c>
      <c r="E125" t="s">
        <v>261</v>
      </c>
      <c r="F125" t="s">
        <v>262</v>
      </c>
      <c r="G125" s="14">
        <v>838.86</v>
      </c>
      <c r="H125" t="s">
        <v>382</v>
      </c>
      <c r="I125" t="s">
        <v>309</v>
      </c>
      <c r="J125" t="s">
        <v>264</v>
      </c>
      <c r="K125" t="s">
        <v>479</v>
      </c>
      <c r="L125" t="s">
        <v>615</v>
      </c>
      <c r="M125" t="s">
        <v>616</v>
      </c>
      <c r="N125" t="s">
        <v>617</v>
      </c>
      <c r="O125" t="s">
        <v>618</v>
      </c>
      <c r="P125" t="s">
        <v>313</v>
      </c>
    </row>
    <row r="126" spans="1:16" x14ac:dyDescent="0.2">
      <c r="A126" t="s">
        <v>7</v>
      </c>
      <c r="B126" t="s">
        <v>619</v>
      </c>
      <c r="C126" t="s">
        <v>260</v>
      </c>
      <c r="D126" t="s">
        <v>596</v>
      </c>
      <c r="E126" t="s">
        <v>261</v>
      </c>
      <c r="F126" t="s">
        <v>262</v>
      </c>
      <c r="G126" s="14">
        <v>947.1</v>
      </c>
      <c r="H126" t="s">
        <v>382</v>
      </c>
      <c r="I126" t="s">
        <v>309</v>
      </c>
      <c r="J126" t="s">
        <v>264</v>
      </c>
      <c r="K126" t="s">
        <v>479</v>
      </c>
      <c r="L126" t="s">
        <v>620</v>
      </c>
      <c r="M126" t="s">
        <v>621</v>
      </c>
      <c r="N126" t="s">
        <v>622</v>
      </c>
      <c r="O126" t="s">
        <v>618</v>
      </c>
      <c r="P126" t="s">
        <v>313</v>
      </c>
    </row>
    <row r="127" spans="1:16" x14ac:dyDescent="0.2">
      <c r="A127" t="s">
        <v>7</v>
      </c>
      <c r="B127" t="s">
        <v>623</v>
      </c>
      <c r="C127" t="s">
        <v>260</v>
      </c>
      <c r="D127" t="s">
        <v>596</v>
      </c>
      <c r="E127" t="s">
        <v>261</v>
      </c>
      <c r="F127" t="s">
        <v>262</v>
      </c>
      <c r="G127" s="14">
        <v>811.8</v>
      </c>
      <c r="H127" t="s">
        <v>382</v>
      </c>
      <c r="I127" t="s">
        <v>309</v>
      </c>
      <c r="J127" t="s">
        <v>264</v>
      </c>
      <c r="K127" t="s">
        <v>479</v>
      </c>
      <c r="L127" t="s">
        <v>616</v>
      </c>
      <c r="M127" t="s">
        <v>624</v>
      </c>
      <c r="N127" t="s">
        <v>625</v>
      </c>
      <c r="O127" t="s">
        <v>618</v>
      </c>
      <c r="P127" t="s">
        <v>313</v>
      </c>
    </row>
    <row r="128" spans="1:16" x14ac:dyDescent="0.2">
      <c r="A128" t="s">
        <v>7</v>
      </c>
      <c r="B128" t="s">
        <v>626</v>
      </c>
      <c r="C128" t="s">
        <v>260</v>
      </c>
      <c r="D128" t="s">
        <v>596</v>
      </c>
      <c r="E128" t="s">
        <v>261</v>
      </c>
      <c r="F128" t="s">
        <v>262</v>
      </c>
      <c r="G128" s="14">
        <v>947.1</v>
      </c>
      <c r="H128" t="s">
        <v>382</v>
      </c>
      <c r="I128" t="s">
        <v>309</v>
      </c>
      <c r="J128" t="s">
        <v>264</v>
      </c>
      <c r="K128" t="s">
        <v>479</v>
      </c>
      <c r="L128" t="s">
        <v>627</v>
      </c>
      <c r="M128" t="s">
        <v>628</v>
      </c>
      <c r="N128" t="s">
        <v>629</v>
      </c>
      <c r="O128" t="s">
        <v>618</v>
      </c>
      <c r="P128" t="s">
        <v>313</v>
      </c>
    </row>
    <row r="129" spans="1:16" x14ac:dyDescent="0.2">
      <c r="A129" t="s">
        <v>26</v>
      </c>
      <c r="B129" t="s">
        <v>630</v>
      </c>
      <c r="C129" t="s">
        <v>260</v>
      </c>
      <c r="D129" t="s">
        <v>596</v>
      </c>
      <c r="E129" t="s">
        <v>261</v>
      </c>
      <c r="F129" t="s">
        <v>262</v>
      </c>
      <c r="G129" s="14">
        <v>33.36</v>
      </c>
      <c r="H129" t="s">
        <v>382</v>
      </c>
      <c r="I129" t="s">
        <v>263</v>
      </c>
      <c r="J129" t="s">
        <v>270</v>
      </c>
      <c r="K129" t="s">
        <v>477</v>
      </c>
      <c r="L129" t="s">
        <v>631</v>
      </c>
      <c r="M129" t="s">
        <v>632</v>
      </c>
      <c r="N129" t="s">
        <v>633</v>
      </c>
      <c r="O129" t="s">
        <v>634</v>
      </c>
      <c r="P129" t="s">
        <v>360</v>
      </c>
    </row>
    <row r="131" spans="1:16" x14ac:dyDescent="0.2">
      <c r="B131" s="145" t="s">
        <v>125</v>
      </c>
      <c r="C131" s="145" t="s">
        <v>125</v>
      </c>
      <c r="D131" s="145" t="s">
        <v>125</v>
      </c>
      <c r="E131" s="145" t="s">
        <v>125</v>
      </c>
      <c r="F131" s="145" t="s">
        <v>58</v>
      </c>
      <c r="G131" s="146">
        <f>SUBTOTAL(9,G9:G130)</f>
        <v>-193402.49000000008</v>
      </c>
      <c r="H131" s="145" t="s">
        <v>382</v>
      </c>
      <c r="I131" s="145" t="s">
        <v>125</v>
      </c>
      <c r="J131" s="145" t="s">
        <v>125</v>
      </c>
      <c r="K131" s="145" t="s">
        <v>125</v>
      </c>
      <c r="L131" s="145" t="s">
        <v>125</v>
      </c>
      <c r="M131" s="145" t="s">
        <v>125</v>
      </c>
      <c r="N131" s="145" t="s">
        <v>125</v>
      </c>
      <c r="O131" s="145" t="s">
        <v>125</v>
      </c>
    </row>
    <row r="134" spans="1:16" x14ac:dyDescent="0.2">
      <c r="B134" t="s">
        <v>327</v>
      </c>
      <c r="C134" t="s">
        <v>260</v>
      </c>
      <c r="D134" t="s">
        <v>302</v>
      </c>
      <c r="E134" t="s">
        <v>261</v>
      </c>
      <c r="F134" t="s">
        <v>262</v>
      </c>
      <c r="G134" s="14">
        <f>282.46*1.2</f>
        <v>338.95199999999994</v>
      </c>
      <c r="H134">
        <v>0</v>
      </c>
      <c r="I134" t="s">
        <v>263</v>
      </c>
      <c r="J134" t="s">
        <v>280</v>
      </c>
      <c r="K134" t="s">
        <v>175</v>
      </c>
      <c r="L134" t="s">
        <v>284</v>
      </c>
      <c r="M134" t="s">
        <v>324</v>
      </c>
      <c r="N134" t="s">
        <v>328</v>
      </c>
      <c r="O134" t="s">
        <v>329</v>
      </c>
    </row>
    <row r="135" spans="1:16" x14ac:dyDescent="0.2">
      <c r="A135" s="111" t="s">
        <v>205</v>
      </c>
      <c r="G135" s="148">
        <f>SUBTOTAL(9,G133:G134)</f>
        <v>338.95199999999994</v>
      </c>
    </row>
    <row r="137" spans="1:16" x14ac:dyDescent="0.2">
      <c r="B137" t="s">
        <v>429</v>
      </c>
      <c r="C137" t="s">
        <v>260</v>
      </c>
      <c r="D137" t="s">
        <v>410</v>
      </c>
      <c r="E137" t="s">
        <v>261</v>
      </c>
      <c r="F137" t="s">
        <v>262</v>
      </c>
      <c r="G137" s="14">
        <f>1347.76*1.2</f>
        <v>1617.3119999999999</v>
      </c>
      <c r="H137">
        <v>0</v>
      </c>
      <c r="I137" t="s">
        <v>263</v>
      </c>
      <c r="J137" t="s">
        <v>264</v>
      </c>
      <c r="K137" t="s">
        <v>175</v>
      </c>
      <c r="L137" t="s">
        <v>430</v>
      </c>
      <c r="M137" t="s">
        <v>425</v>
      </c>
      <c r="N137" t="s">
        <v>431</v>
      </c>
      <c r="O137" t="s">
        <v>329</v>
      </c>
    </row>
    <row r="138" spans="1:16" x14ac:dyDescent="0.2">
      <c r="B138" t="s">
        <v>327</v>
      </c>
      <c r="C138" t="s">
        <v>260</v>
      </c>
      <c r="D138" t="s">
        <v>302</v>
      </c>
      <c r="E138" t="s">
        <v>261</v>
      </c>
      <c r="F138" t="s">
        <v>262</v>
      </c>
      <c r="G138" s="14">
        <f>1347.76*1.2</f>
        <v>1617.3119999999999</v>
      </c>
      <c r="H138">
        <v>0</v>
      </c>
      <c r="I138" t="s">
        <v>263</v>
      </c>
      <c r="J138" t="s">
        <v>280</v>
      </c>
      <c r="K138" t="s">
        <v>175</v>
      </c>
      <c r="L138" t="s">
        <v>284</v>
      </c>
      <c r="M138" t="s">
        <v>324</v>
      </c>
      <c r="N138" t="s">
        <v>328</v>
      </c>
      <c r="O138" t="s">
        <v>329</v>
      </c>
    </row>
    <row r="139" spans="1:16" x14ac:dyDescent="0.2">
      <c r="B139" t="s">
        <v>432</v>
      </c>
      <c r="C139" t="s">
        <v>260</v>
      </c>
      <c r="D139" t="s">
        <v>410</v>
      </c>
      <c r="E139" t="s">
        <v>261</v>
      </c>
      <c r="F139" t="s">
        <v>262</v>
      </c>
      <c r="G139" s="14">
        <v>1617.31</v>
      </c>
      <c r="H139">
        <v>0</v>
      </c>
      <c r="I139" t="s">
        <v>263</v>
      </c>
      <c r="J139" t="s">
        <v>264</v>
      </c>
      <c r="K139" t="s">
        <v>175</v>
      </c>
      <c r="L139" t="s">
        <v>430</v>
      </c>
      <c r="M139" t="s">
        <v>425</v>
      </c>
      <c r="N139" t="s">
        <v>433</v>
      </c>
      <c r="O139" t="s">
        <v>329</v>
      </c>
    </row>
    <row r="140" spans="1:16" x14ac:dyDescent="0.2">
      <c r="B140" t="s">
        <v>361</v>
      </c>
      <c r="C140" t="s">
        <v>260</v>
      </c>
      <c r="D140" t="s">
        <v>344</v>
      </c>
      <c r="E140" t="s">
        <v>261</v>
      </c>
      <c r="F140" t="s">
        <v>262</v>
      </c>
      <c r="G140" s="14">
        <v>1617.31</v>
      </c>
      <c r="H140">
        <v>0</v>
      </c>
      <c r="I140" t="s">
        <v>263</v>
      </c>
      <c r="J140" t="s">
        <v>270</v>
      </c>
      <c r="K140" t="s">
        <v>175</v>
      </c>
      <c r="L140" t="s">
        <v>348</v>
      </c>
      <c r="M140" t="s">
        <v>357</v>
      </c>
      <c r="N140" t="s">
        <v>362</v>
      </c>
      <c r="O140" t="s">
        <v>329</v>
      </c>
    </row>
    <row r="141" spans="1:16" x14ac:dyDescent="0.2">
      <c r="A141" s="111" t="s">
        <v>3</v>
      </c>
      <c r="G141" s="148">
        <f>SUBTOTAL(9,G137:G140)</f>
        <v>6469.2439999999988</v>
      </c>
    </row>
    <row r="143" spans="1:16" x14ac:dyDescent="0.2">
      <c r="B143" t="s">
        <v>363</v>
      </c>
      <c r="C143" t="s">
        <v>260</v>
      </c>
      <c r="D143" t="s">
        <v>344</v>
      </c>
      <c r="E143" t="s">
        <v>261</v>
      </c>
      <c r="F143" t="s">
        <v>262</v>
      </c>
      <c r="G143" s="14">
        <v>3780.2</v>
      </c>
      <c r="H143">
        <v>0</v>
      </c>
      <c r="I143" t="s">
        <v>309</v>
      </c>
      <c r="J143" t="s">
        <v>270</v>
      </c>
      <c r="K143" t="s">
        <v>175</v>
      </c>
      <c r="L143" t="s">
        <v>364</v>
      </c>
      <c r="M143" t="s">
        <v>357</v>
      </c>
      <c r="N143" t="s">
        <v>365</v>
      </c>
      <c r="O143" t="s">
        <v>366</v>
      </c>
    </row>
    <row r="144" spans="1:16" x14ac:dyDescent="0.2">
      <c r="B144" t="s">
        <v>379</v>
      </c>
      <c r="C144" t="s">
        <v>260</v>
      </c>
      <c r="D144" t="s">
        <v>344</v>
      </c>
      <c r="E144" t="s">
        <v>261</v>
      </c>
      <c r="F144" t="s">
        <v>262</v>
      </c>
      <c r="G144" s="14">
        <v>1758.9</v>
      </c>
      <c r="H144">
        <v>0</v>
      </c>
      <c r="I144" t="s">
        <v>309</v>
      </c>
      <c r="J144" t="s">
        <v>270</v>
      </c>
      <c r="K144" t="s">
        <v>175</v>
      </c>
      <c r="L144" t="s">
        <v>380</v>
      </c>
      <c r="M144" t="s">
        <v>231</v>
      </c>
      <c r="N144" t="s">
        <v>381</v>
      </c>
      <c r="O144" t="s">
        <v>366</v>
      </c>
    </row>
    <row r="145" spans="1:16" x14ac:dyDescent="0.2">
      <c r="B145" t="s">
        <v>409</v>
      </c>
      <c r="C145" t="s">
        <v>260</v>
      </c>
      <c r="D145" t="s">
        <v>410</v>
      </c>
      <c r="E145" t="s">
        <v>261</v>
      </c>
      <c r="F145" t="s">
        <v>262</v>
      </c>
      <c r="G145" s="14">
        <v>541.20000000000005</v>
      </c>
      <c r="H145">
        <v>0</v>
      </c>
      <c r="I145" t="s">
        <v>309</v>
      </c>
      <c r="J145" t="s">
        <v>264</v>
      </c>
      <c r="K145" t="s">
        <v>175</v>
      </c>
      <c r="L145" t="s">
        <v>231</v>
      </c>
      <c r="M145" t="s">
        <v>411</v>
      </c>
      <c r="N145" t="s">
        <v>412</v>
      </c>
      <c r="O145" t="s">
        <v>366</v>
      </c>
    </row>
    <row r="146" spans="1:16" x14ac:dyDescent="0.2">
      <c r="B146" t="s">
        <v>440</v>
      </c>
      <c r="C146" t="s">
        <v>260</v>
      </c>
      <c r="D146" t="s">
        <v>441</v>
      </c>
      <c r="E146" t="s">
        <v>261</v>
      </c>
      <c r="F146" t="s">
        <v>262</v>
      </c>
      <c r="G146" s="14">
        <v>3071.32</v>
      </c>
      <c r="H146">
        <v>0</v>
      </c>
      <c r="I146" t="s">
        <v>309</v>
      </c>
      <c r="J146" t="s">
        <v>264</v>
      </c>
      <c r="K146" t="s">
        <v>175</v>
      </c>
      <c r="L146" t="s">
        <v>442</v>
      </c>
      <c r="M146" t="s">
        <v>443</v>
      </c>
      <c r="N146" t="s">
        <v>444</v>
      </c>
      <c r="O146" t="s">
        <v>366</v>
      </c>
    </row>
    <row r="147" spans="1:16" x14ac:dyDescent="0.2">
      <c r="B147" t="s">
        <v>445</v>
      </c>
      <c r="C147" t="s">
        <v>260</v>
      </c>
      <c r="D147" t="s">
        <v>441</v>
      </c>
      <c r="E147" t="s">
        <v>261</v>
      </c>
      <c r="F147" t="s">
        <v>262</v>
      </c>
      <c r="G147" s="14">
        <v>1028.28</v>
      </c>
      <c r="H147">
        <v>0</v>
      </c>
      <c r="I147" t="s">
        <v>309</v>
      </c>
      <c r="J147" t="s">
        <v>264</v>
      </c>
      <c r="K147" t="s">
        <v>175</v>
      </c>
      <c r="L147" t="s">
        <v>437</v>
      </c>
      <c r="M147" t="s">
        <v>443</v>
      </c>
      <c r="N147" t="s">
        <v>446</v>
      </c>
      <c r="O147" t="s">
        <v>366</v>
      </c>
    </row>
    <row r="148" spans="1:16" x14ac:dyDescent="0.2">
      <c r="B148" t="s">
        <v>478</v>
      </c>
      <c r="C148" t="s">
        <v>260</v>
      </c>
      <c r="D148" t="s">
        <v>441</v>
      </c>
      <c r="E148" t="s">
        <v>261</v>
      </c>
      <c r="F148" t="s">
        <v>262</v>
      </c>
      <c r="G148" s="14">
        <v>568.26</v>
      </c>
      <c r="H148">
        <v>0</v>
      </c>
      <c r="I148" t="s">
        <v>309</v>
      </c>
      <c r="J148" t="s">
        <v>264</v>
      </c>
      <c r="K148" t="s">
        <v>479</v>
      </c>
      <c r="L148" t="s">
        <v>480</v>
      </c>
      <c r="M148" t="s">
        <v>481</v>
      </c>
      <c r="N148" t="s">
        <v>482</v>
      </c>
      <c r="O148" t="s">
        <v>366</v>
      </c>
      <c r="P148" t="s">
        <v>313</v>
      </c>
    </row>
    <row r="149" spans="1:16" x14ac:dyDescent="0.2">
      <c r="A149" s="111" t="s">
        <v>7</v>
      </c>
      <c r="G149" s="148">
        <f>SUBTOTAL(9,G143:G148)</f>
        <v>10748.160000000002</v>
      </c>
      <c r="H149">
        <v>0</v>
      </c>
    </row>
    <row r="155" spans="1:16" ht="15.75" thickBot="1" x14ac:dyDescent="0.25">
      <c r="G155" s="149">
        <f>SUBTOTAL(9,G9:G154)</f>
        <v>-175846.13400000005</v>
      </c>
    </row>
    <row r="156" spans="1:16" ht="15.75" thickTop="1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2EA2-DF5C-4B0E-9AAA-8BF769FAC92A}">
  <dimension ref="A1:I24"/>
  <sheetViews>
    <sheetView zoomScale="80" zoomScaleNormal="80" workbookViewId="0">
      <selection activeCell="B16" sqref="B16"/>
    </sheetView>
  </sheetViews>
  <sheetFormatPr defaultRowHeight="15" x14ac:dyDescent="0.2"/>
  <cols>
    <col min="1" max="1" width="0.69921875" customWidth="1"/>
    <col min="2" max="2" width="17.69921875" customWidth="1"/>
    <col min="3" max="3" width="17" customWidth="1"/>
    <col min="4" max="4" width="11.09765625" customWidth="1"/>
    <col min="5" max="5" width="6.5" customWidth="1"/>
    <col min="6" max="6" width="12" style="3" bestFit="1" customWidth="1"/>
    <col min="7" max="7" width="14.296875" style="14" bestFit="1" customWidth="1"/>
    <col min="8" max="8" width="0.8984375" style="3" customWidth="1"/>
    <col min="9" max="9" width="9" bestFit="1" customWidth="1"/>
  </cols>
  <sheetData>
    <row r="1" spans="1:9" ht="15.75" x14ac:dyDescent="0.25">
      <c r="A1" s="221" t="s">
        <v>639</v>
      </c>
      <c r="B1" s="221"/>
      <c r="C1" s="221"/>
      <c r="D1" s="221"/>
      <c r="E1" s="221"/>
      <c r="F1" s="221"/>
      <c r="G1" s="221"/>
    </row>
    <row r="3" spans="1:9" s="4" customFormat="1" ht="15.75" x14ac:dyDescent="0.25">
      <c r="F3" s="5" t="s">
        <v>51</v>
      </c>
      <c r="G3" s="6" t="s">
        <v>51</v>
      </c>
      <c r="H3" s="7"/>
      <c r="I3" s="4" t="s">
        <v>52</v>
      </c>
    </row>
    <row r="4" spans="1:9" ht="15.75" x14ac:dyDescent="0.25">
      <c r="B4" s="4" t="s">
        <v>640</v>
      </c>
      <c r="G4" s="8">
        <f>'[2]App B LEP Project Reserve 2122'!$G$29</f>
        <v>-1232055.5899999999</v>
      </c>
      <c r="H4" s="9"/>
      <c r="I4" s="10" t="s">
        <v>122</v>
      </c>
    </row>
    <row r="5" spans="1:9" ht="15.75" x14ac:dyDescent="0.25">
      <c r="B5" s="4"/>
      <c r="G5" s="11"/>
      <c r="H5" s="9"/>
      <c r="I5" s="12"/>
    </row>
    <row r="6" spans="1:9" ht="15.75" x14ac:dyDescent="0.25">
      <c r="B6" s="4" t="s">
        <v>53</v>
      </c>
      <c r="G6" s="11"/>
      <c r="H6" s="9"/>
      <c r="I6" s="12"/>
    </row>
    <row r="7" spans="1:9" ht="15.75" x14ac:dyDescent="0.25">
      <c r="B7" t="s">
        <v>402</v>
      </c>
      <c r="G7" s="127">
        <v>-18573.12</v>
      </c>
      <c r="H7" s="9"/>
      <c r="I7" s="12" t="s">
        <v>407</v>
      </c>
    </row>
    <row r="8" spans="1:9" ht="15.75" x14ac:dyDescent="0.25">
      <c r="B8" s="4"/>
      <c r="G8" s="11"/>
      <c r="H8" s="9"/>
      <c r="I8" s="12"/>
    </row>
    <row r="9" spans="1:9" ht="15.75" x14ac:dyDescent="0.25">
      <c r="B9" s="4" t="s">
        <v>54</v>
      </c>
      <c r="I9" s="12"/>
    </row>
    <row r="10" spans="1:9" ht="15.75" x14ac:dyDescent="0.25">
      <c r="B10" s="13" t="s">
        <v>55</v>
      </c>
      <c r="F10" s="112"/>
      <c r="I10" s="12"/>
    </row>
    <row r="11" spans="1:9" ht="15.75" x14ac:dyDescent="0.25">
      <c r="B11" t="s">
        <v>641</v>
      </c>
      <c r="F11" s="127">
        <f>-'App 1 - 23-24 LEP CORE Budget'!H45</f>
        <v>0</v>
      </c>
      <c r="I11" s="12" t="s">
        <v>399</v>
      </c>
    </row>
    <row r="12" spans="1:9" ht="15.75" x14ac:dyDescent="0.25">
      <c r="B12" s="197" t="s">
        <v>642</v>
      </c>
      <c r="F12" s="196">
        <f>360.8+55+1607.6+387.1+3000</f>
        <v>5410.5</v>
      </c>
      <c r="I12" s="12" t="s">
        <v>570</v>
      </c>
    </row>
    <row r="13" spans="1:9" ht="15.75" x14ac:dyDescent="0.25">
      <c r="F13" s="112"/>
      <c r="G13" s="15">
        <f>SUM(F11:F12)</f>
        <v>5410.5</v>
      </c>
    </row>
    <row r="14" spans="1:9" x14ac:dyDescent="0.2">
      <c r="F14" s="112"/>
    </row>
    <row r="15" spans="1:9" ht="16.5" thickBot="1" x14ac:dyDescent="0.3">
      <c r="B15" s="4" t="s">
        <v>643</v>
      </c>
      <c r="G15" s="16">
        <f>SUM(G4:G14)</f>
        <v>-1245218.21</v>
      </c>
    </row>
    <row r="16" spans="1:9" ht="15.75" thickTop="1" x14ac:dyDescent="0.2"/>
    <row r="17" spans="2:9" ht="15.75" x14ac:dyDescent="0.25">
      <c r="B17" s="4" t="s">
        <v>52</v>
      </c>
    </row>
    <row r="18" spans="2:9" ht="15.75" x14ac:dyDescent="0.25">
      <c r="B18" s="198"/>
      <c r="F18" s="136"/>
      <c r="G18" s="137"/>
      <c r="H18" s="136"/>
    </row>
    <row r="19" spans="2:9" ht="15.75" x14ac:dyDescent="0.25">
      <c r="F19" s="136"/>
      <c r="G19" s="137"/>
      <c r="H19" s="136"/>
      <c r="I19" s="12"/>
    </row>
    <row r="20" spans="2:9" ht="15.75" x14ac:dyDescent="0.25">
      <c r="F20" s="136"/>
      <c r="G20" s="137"/>
      <c r="H20" s="136"/>
      <c r="I20" s="12"/>
    </row>
    <row r="21" spans="2:9" x14ac:dyDescent="0.2">
      <c r="F21" s="136"/>
      <c r="G21" s="138"/>
      <c r="H21" s="136"/>
    </row>
    <row r="22" spans="2:9" ht="15.75" x14ac:dyDescent="0.25">
      <c r="B22" s="4"/>
      <c r="F22" s="136"/>
      <c r="G22" s="139"/>
      <c r="H22" s="136"/>
    </row>
    <row r="23" spans="2:9" x14ac:dyDescent="0.2">
      <c r="F23" s="136"/>
      <c r="G23" s="138"/>
      <c r="H23" s="136"/>
    </row>
    <row r="24" spans="2:9" x14ac:dyDescent="0.2">
      <c r="F24" s="136"/>
      <c r="G24" s="138"/>
      <c r="H24" s="136"/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4D0A-7EEC-40E8-A717-AAB9D4CA224B}">
  <dimension ref="A1:L33"/>
  <sheetViews>
    <sheetView zoomScale="80" zoomScaleNormal="80" workbookViewId="0">
      <selection activeCell="J17" sqref="J17"/>
    </sheetView>
  </sheetViews>
  <sheetFormatPr defaultRowHeight="15.75" x14ac:dyDescent="0.25"/>
  <cols>
    <col min="1" max="1" width="5.19921875" customWidth="1"/>
    <col min="3" max="3" width="8.296875" customWidth="1"/>
    <col min="4" max="4" width="10.19921875" customWidth="1"/>
    <col min="5" max="5" width="23.59765625" customWidth="1"/>
    <col min="6" max="6" width="12.69921875" style="4" customWidth="1"/>
    <col min="7" max="7" width="11.69921875" style="4" customWidth="1"/>
    <col min="8" max="8" width="10" style="14" bestFit="1" customWidth="1"/>
    <col min="9" max="9" width="2.09765625" customWidth="1"/>
    <col min="10" max="10" width="8.8984375" style="12" customWidth="1"/>
    <col min="12" max="12" width="9.8984375" bestFit="1" customWidth="1"/>
  </cols>
  <sheetData>
    <row r="1" spans="1:12" x14ac:dyDescent="0.25">
      <c r="A1" s="221" t="s">
        <v>644</v>
      </c>
      <c r="B1" s="221"/>
      <c r="C1" s="221"/>
      <c r="D1" s="221"/>
      <c r="E1" s="221"/>
      <c r="F1" s="221"/>
      <c r="G1" s="221"/>
      <c r="H1" s="221"/>
      <c r="I1" s="3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3"/>
    </row>
    <row r="3" spans="1:12" x14ac:dyDescent="0.25">
      <c r="A3" s="17"/>
      <c r="B3" s="17"/>
      <c r="C3" s="17"/>
      <c r="D3" s="17"/>
      <c r="E3" s="17"/>
      <c r="F3" s="18" t="s">
        <v>56</v>
      </c>
      <c r="G3" s="18" t="s">
        <v>57</v>
      </c>
      <c r="H3" s="18" t="s">
        <v>58</v>
      </c>
      <c r="I3" s="3"/>
    </row>
    <row r="4" spans="1:12" x14ac:dyDescent="0.25">
      <c r="F4" s="18" t="s">
        <v>59</v>
      </c>
      <c r="G4" s="18" t="s">
        <v>60</v>
      </c>
      <c r="H4" s="6" t="s">
        <v>61</v>
      </c>
      <c r="I4" s="3"/>
    </row>
    <row r="5" spans="1:12" s="4" customFormat="1" x14ac:dyDescent="0.25">
      <c r="F5" s="6" t="s">
        <v>51</v>
      </c>
      <c r="G5" s="6" t="s">
        <v>51</v>
      </c>
      <c r="H5" s="6" t="s">
        <v>51</v>
      </c>
      <c r="I5" s="7"/>
      <c r="J5" s="10" t="s">
        <v>52</v>
      </c>
    </row>
    <row r="6" spans="1:12" x14ac:dyDescent="0.25">
      <c r="B6" s="4" t="s">
        <v>640</v>
      </c>
      <c r="F6" s="15">
        <f>'[2]App B LEP Core Reserve 2122'!$F$20</f>
        <v>-561387.59000000008</v>
      </c>
      <c r="G6" s="15">
        <f>'[2]App B LEP Core Reserve 2122'!$G$20</f>
        <v>-30000</v>
      </c>
      <c r="H6" s="8">
        <f>SUM(F6:G6)</f>
        <v>-591387.59000000008</v>
      </c>
      <c r="I6" s="9"/>
      <c r="J6" s="19" t="s">
        <v>123</v>
      </c>
      <c r="L6" s="14"/>
    </row>
    <row r="8" spans="1:12" x14ac:dyDescent="0.25">
      <c r="B8" s="4" t="s">
        <v>53</v>
      </c>
    </row>
    <row r="9" spans="1:12" x14ac:dyDescent="0.25">
      <c r="B9" t="s">
        <v>645</v>
      </c>
      <c r="F9" s="15">
        <f>-'App 1 - 23-24 LEP CORE Budget'!I43</f>
        <v>375000</v>
      </c>
      <c r="H9" s="8">
        <f>SUM(F9:G9)</f>
        <v>375000</v>
      </c>
    </row>
    <row r="11" spans="1:12" x14ac:dyDescent="0.25">
      <c r="B11" s="4" t="s">
        <v>124</v>
      </c>
      <c r="H11" s="20"/>
    </row>
    <row r="12" spans="1:12" x14ac:dyDescent="0.25">
      <c r="B12" s="4"/>
      <c r="H12" s="20"/>
    </row>
    <row r="13" spans="1:12" x14ac:dyDescent="0.25">
      <c r="B13" t="s">
        <v>646</v>
      </c>
      <c r="F13" s="127">
        <f>'App 1 - 23-24 LEP CORE Budget'!H44</f>
        <v>0</v>
      </c>
      <c r="H13" s="8">
        <f>SUM(F13:G13)</f>
        <v>0</v>
      </c>
      <c r="J13" s="12" t="s">
        <v>649</v>
      </c>
    </row>
    <row r="14" spans="1:12" x14ac:dyDescent="0.25">
      <c r="H14" s="20"/>
    </row>
    <row r="15" spans="1:12" x14ac:dyDescent="0.25">
      <c r="B15" t="s">
        <v>647</v>
      </c>
      <c r="F15" s="15">
        <v>0</v>
      </c>
      <c r="G15" s="15">
        <v>0</v>
      </c>
      <c r="H15" s="8">
        <f>SUM(F15:G15)</f>
        <v>0</v>
      </c>
      <c r="J15" s="12" t="s">
        <v>650</v>
      </c>
    </row>
    <row r="16" spans="1:12" x14ac:dyDescent="0.25">
      <c r="F16" s="15"/>
      <c r="G16" s="15"/>
      <c r="H16" s="8"/>
    </row>
    <row r="17" spans="2:10" x14ac:dyDescent="0.25">
      <c r="B17" s="111" t="s">
        <v>62</v>
      </c>
      <c r="F17" s="15">
        <v>-2500</v>
      </c>
      <c r="G17" s="15"/>
      <c r="H17" s="8">
        <f>SUM(F17:G17)</f>
        <v>-2500</v>
      </c>
      <c r="J17" s="201" t="s">
        <v>635</v>
      </c>
    </row>
    <row r="18" spans="2:10" x14ac:dyDescent="0.25">
      <c r="B18" s="4"/>
      <c r="H18" s="20"/>
    </row>
    <row r="19" spans="2:10" ht="16.5" thickBot="1" x14ac:dyDescent="0.3">
      <c r="B19" s="4" t="s">
        <v>63</v>
      </c>
      <c r="F19" s="140">
        <f>SUM(F6:F18)</f>
        <v>-188887.59000000008</v>
      </c>
      <c r="G19" s="140">
        <f>SUM(G6:G18)</f>
        <v>-30000</v>
      </c>
      <c r="H19" s="140">
        <f>SUM(H6:H18)</f>
        <v>-218887.59000000008</v>
      </c>
    </row>
    <row r="20" spans="2:10" ht="16.5" thickTop="1" x14ac:dyDescent="0.25">
      <c r="B20" s="4"/>
      <c r="H20" s="20"/>
    </row>
    <row r="21" spans="2:10" x14ac:dyDescent="0.25">
      <c r="B21" s="4" t="s">
        <v>52</v>
      </c>
    </row>
    <row r="22" spans="2:10" x14ac:dyDescent="0.25">
      <c r="B22" t="s">
        <v>648</v>
      </c>
    </row>
    <row r="24" spans="2:10" x14ac:dyDescent="0.25">
      <c r="B24" s="200" t="s">
        <v>636</v>
      </c>
    </row>
    <row r="33" spans="4:4" x14ac:dyDescent="0.25">
      <c r="D33" s="2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Monitoring</vt:lpstr>
      <vt:lpstr>BASIC+ Variation Summary </vt:lpstr>
      <vt:lpstr>App 1 - 23-24 LEP CORE Budget</vt:lpstr>
      <vt:lpstr>22-23 LEP Project Reserve EST</vt:lpstr>
      <vt:lpstr>22-23 LEP Core Reserve EST</vt:lpstr>
      <vt:lpstr>Revised LEP Core Budhet 21-22</vt:lpstr>
      <vt:lpstr>DP5697 Transactions</vt:lpstr>
      <vt:lpstr>App B LEP Project Reserve 2324</vt:lpstr>
      <vt:lpstr>App B LEP Core Reserve 2324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Broad, John (Corporate)</dc:creator>
  <cp:lastModifiedBy>Andy Devaney</cp:lastModifiedBy>
  <dcterms:created xsi:type="dcterms:W3CDTF">2022-02-02T10:24:02Z</dcterms:created>
  <dcterms:modified xsi:type="dcterms:W3CDTF">2023-03-14T16:39:04Z</dcterms:modified>
</cp:coreProperties>
</file>