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yd2sc\OneDrive - Staffordshire County Council\Documents\Board pack May 2021\"/>
    </mc:Choice>
  </mc:AlternateContent>
  <xr:revisionPtr revIDLastSave="0" documentId="8_{E6208BD1-42DC-4AB5-926E-EBEE6F05EECA}" xr6:coauthVersionLast="45" xr6:coauthVersionMax="45" xr10:uidLastSave="{00000000-0000-0000-0000-000000000000}"/>
  <bookViews>
    <workbookView xWindow="-120" yWindow="-120" windowWidth="20730" windowHeight="11160" activeTab="1" xr2:uid="{2458DCAC-F97C-4D00-8E45-8C86A727C805}"/>
  </bookViews>
  <sheets>
    <sheet name="expenditure" sheetId="1" r:id="rId1"/>
    <sheet name="income" sheetId="2" r:id="rId2"/>
    <sheet name="Reserve Sum" sheetId="3" r:id="rId3"/>
    <sheet name="Projects Admin reserve" sheetId="4" r:id="rId4"/>
    <sheet name="Core Fund Reserve" sheetId="5" r:id="rId5"/>
  </sheets>
  <externalReferences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4" l="1"/>
  <c r="J39" i="1" l="1"/>
  <c r="H14" i="5" l="1"/>
  <c r="G10" i="3"/>
  <c r="G8" i="3"/>
  <c r="E8" i="3"/>
  <c r="C10" i="3"/>
  <c r="C8" i="3"/>
  <c r="E10" i="3" l="1"/>
  <c r="G16" i="5"/>
  <c r="H12" i="5"/>
  <c r="H6" i="5"/>
  <c r="F21" i="4"/>
  <c r="F14" i="4"/>
  <c r="F13" i="4"/>
  <c r="F12" i="4"/>
  <c r="F11" i="4"/>
  <c r="F10" i="4"/>
  <c r="F9" i="4"/>
  <c r="G15" i="4" s="1"/>
  <c r="G14" i="3"/>
  <c r="I10" i="3"/>
  <c r="I8" i="3"/>
  <c r="K27" i="1" l="1"/>
  <c r="L27" i="1" s="1"/>
  <c r="K16" i="1"/>
  <c r="L16" i="1" s="1"/>
  <c r="K15" i="1" l="1"/>
  <c r="K18" i="1"/>
  <c r="L18" i="1"/>
  <c r="K22" i="1"/>
  <c r="L22" i="1" s="1"/>
  <c r="K23" i="1"/>
  <c r="L23" i="1" s="1"/>
  <c r="K30" i="1"/>
  <c r="L30" i="1" s="1"/>
  <c r="K31" i="1"/>
  <c r="L31" i="1"/>
  <c r="K32" i="1"/>
  <c r="L32" i="1" s="1"/>
  <c r="K33" i="1"/>
  <c r="L33" i="1" s="1"/>
  <c r="K29" i="1"/>
  <c r="L29" i="1" s="1"/>
  <c r="K28" i="1"/>
  <c r="K39" i="1" s="1"/>
  <c r="K37" i="1"/>
  <c r="L37" i="1" s="1"/>
  <c r="K26" i="1"/>
  <c r="L26" i="1" s="1"/>
  <c r="K25" i="1"/>
  <c r="L25" i="1"/>
  <c r="K24" i="1"/>
  <c r="L24" i="1" s="1"/>
  <c r="K21" i="1"/>
  <c r="L21" i="1"/>
  <c r="L19" i="1"/>
  <c r="L20" i="1"/>
  <c r="J11" i="1"/>
  <c r="K9" i="1"/>
  <c r="L9" i="1" s="1"/>
  <c r="F20" i="4" s="1"/>
  <c r="G22" i="4" s="1"/>
  <c r="K7" i="1"/>
  <c r="L7" i="1" s="1"/>
  <c r="K8" i="1"/>
  <c r="L8" i="1" s="1"/>
  <c r="C12" i="3" l="1"/>
  <c r="C14" i="3" s="1"/>
  <c r="G24" i="4"/>
  <c r="L28" i="1"/>
  <c r="L15" i="1"/>
  <c r="C6" i="2"/>
  <c r="L11" i="1"/>
  <c r="K11" i="1"/>
  <c r="L39" i="1" l="1"/>
  <c r="L42" i="1" s="1"/>
  <c r="C11" i="2"/>
  <c r="K42" i="1" l="1"/>
  <c r="J42" i="1"/>
  <c r="C14" i="2" l="1"/>
  <c r="C16" i="2" s="1"/>
  <c r="F10" i="5" s="1"/>
  <c r="E12" i="3" s="1"/>
  <c r="H10" i="5" l="1"/>
  <c r="H16" i="5" s="1"/>
  <c r="F16" i="5"/>
  <c r="E14" i="3"/>
  <c r="I12" i="3"/>
  <c r="I14" i="3" s="1"/>
</calcChain>
</file>

<file path=xl/sharedStrings.xml><?xml version="1.0" encoding="utf-8"?>
<sst xmlns="http://schemas.openxmlformats.org/spreadsheetml/2006/main" count="122" uniqueCount="103">
  <si>
    <t>PR/Marketing support contract</t>
  </si>
  <si>
    <t>Strategic Insight contract</t>
  </si>
  <si>
    <t>VAT</t>
  </si>
  <si>
    <t>Total budget</t>
  </si>
  <si>
    <t>Staffing costs</t>
  </si>
  <si>
    <t xml:space="preserve">Commissioned support </t>
  </si>
  <si>
    <t>Evaluation</t>
  </si>
  <si>
    <t>Social</t>
  </si>
  <si>
    <t>Hatch</t>
  </si>
  <si>
    <t>TBC</t>
  </si>
  <si>
    <t>Operational Costs</t>
  </si>
  <si>
    <t>LEP Board Activities</t>
  </si>
  <si>
    <t>CRM System Management Fee</t>
  </si>
  <si>
    <t>Redundancy Reserve Contribution</t>
  </si>
  <si>
    <t>Insurance Premiums</t>
  </si>
  <si>
    <t>Audit Fees</t>
  </si>
  <si>
    <t>Legal Costs</t>
  </si>
  <si>
    <t>SLA Staff ICT</t>
  </si>
  <si>
    <t>Staff Training</t>
  </si>
  <si>
    <t>Premises</t>
  </si>
  <si>
    <t>MIPIM</t>
  </si>
  <si>
    <t>LEP network subscription</t>
  </si>
  <si>
    <t>Apprenticeship Graduation Event</t>
  </si>
  <si>
    <t xml:space="preserve">Source </t>
  </si>
  <si>
    <t>Amount</t>
  </si>
  <si>
    <t>Core Fund Grant 2021-22</t>
  </si>
  <si>
    <t>Staffordshire County Council Direct Funding</t>
  </si>
  <si>
    <t>Chamber of Commerce Funding</t>
  </si>
  <si>
    <t>subtotal</t>
  </si>
  <si>
    <t>Total costs</t>
  </si>
  <si>
    <t>Office Expenses</t>
  </si>
  <si>
    <t>subject to change</t>
  </si>
  <si>
    <t>Total</t>
  </si>
  <si>
    <t>Estimated Core Budget 2021-22 Costs</t>
  </si>
  <si>
    <t>Project / Admin reserve re Hatch contract</t>
  </si>
  <si>
    <t>Project / Admin reserve re Programme Manager</t>
  </si>
  <si>
    <t>Shortfall funded from reserves</t>
  </si>
  <si>
    <t xml:space="preserve">LEP Seedcorn project activities </t>
  </si>
  <si>
    <t>Chairs Honorarium</t>
  </si>
  <si>
    <t xml:space="preserve">Directors and Officers Liability </t>
  </si>
  <si>
    <t>SSLEP Proposed Budget 21/22</t>
  </si>
  <si>
    <t>Cross Boundary Collaboration</t>
  </si>
  <si>
    <t>Midlands Engine contribution</t>
  </si>
  <si>
    <t xml:space="preserve">Marketing, Branding &amp; Communications </t>
  </si>
  <si>
    <t>Office rent</t>
  </si>
  <si>
    <t xml:space="preserve">2021-22 SSLEP Estimated Revenue Reserves </t>
  </si>
  <si>
    <t>LEP</t>
  </si>
  <si>
    <t>Project / Admin</t>
  </si>
  <si>
    <t>Core Fund</t>
  </si>
  <si>
    <t>Redundancy</t>
  </si>
  <si>
    <t>Reserve</t>
  </si>
  <si>
    <t>£</t>
  </si>
  <si>
    <t>Opening Balance 1st April 2021</t>
  </si>
  <si>
    <t>Refer to 2nd tab for details</t>
  </si>
  <si>
    <t>Estimated In year contributions</t>
  </si>
  <si>
    <t>Estimated in year use</t>
  </si>
  <si>
    <t>Estimated LEP Projects / Admin Fee Reserve 2021-22</t>
  </si>
  <si>
    <t>£.</t>
  </si>
  <si>
    <t>Notes:</t>
  </si>
  <si>
    <t>LEP Project / Admin Reserve Balance as at 31-03-21</t>
  </si>
  <si>
    <t>INCOME</t>
  </si>
  <si>
    <t>2021-22 LEP Admin Charges to be Levied on GBF Schemes:</t>
  </si>
  <si>
    <t>Drakelow Park</t>
  </si>
  <si>
    <t>No Admin Charge to be levied on GBF Grant element - to be directly passported to D2N2 LEP in 21-22.</t>
  </si>
  <si>
    <t>IC7 Keele University Business Park</t>
  </si>
  <si>
    <t>GBF Grant Funding Agreement is now in place</t>
  </si>
  <si>
    <t>Powering Up Enterprise</t>
  </si>
  <si>
    <t>Business Case yet to be Approved by SPMG</t>
  </si>
  <si>
    <t>Shire Hall Regeneration</t>
  </si>
  <si>
    <t>GBF Grant Funding Agreement is in place</t>
  </si>
  <si>
    <t xml:space="preserve">i54 WE </t>
  </si>
  <si>
    <t>No Admin Charge to be levied on GBF Grant element - No new contract required.</t>
  </si>
  <si>
    <t xml:space="preserve">Unallocated GBF Grant </t>
  </si>
  <si>
    <t>Formerly Corporation St, Economic Development Scheme (TBC) - scheme withdrawn &amp; to be reallocated against the Prioritised Contingency Projects List.</t>
  </si>
  <si>
    <t>EXPENDITURE</t>
  </si>
  <si>
    <t>Estimated Costs to be charged to Reserve</t>
  </si>
  <si>
    <t xml:space="preserve">LEP Project Manager (SP) </t>
  </si>
  <si>
    <t>LEP Secretariat Secondee (SP) - funded from LEP Reserve</t>
  </si>
  <si>
    <t>Hatch Regeneris</t>
  </si>
  <si>
    <t>Remaining PO for Hatch Regeneris Getting Building Fund Consultancy work (incl. VAT)</t>
  </si>
  <si>
    <t>Estimated GBF Legal Charges to be Levied in 21-22</t>
  </si>
  <si>
    <t>Estimated - Refer to hidden tab for set Legal Charge Estimates details</t>
  </si>
  <si>
    <t>Estimated Core Fund Reserve 2021-22</t>
  </si>
  <si>
    <t>General</t>
  </si>
  <si>
    <t>Provision</t>
  </si>
  <si>
    <t>Reserves</t>
  </si>
  <si>
    <t>Expenditure Commitments 21-22</t>
  </si>
  <si>
    <t>21-22 Core Budget Funding Contribution from Reserves</t>
  </si>
  <si>
    <t>Budget Commitment to the 21-22 LEP Revised Core Budget.</t>
  </si>
  <si>
    <t>21-22 Redundancy Reserve Contribution from Core Budget</t>
  </si>
  <si>
    <t>£20k provision provided in 21-22.</t>
  </si>
  <si>
    <t>Est. Vat Liability 20-21</t>
  </si>
  <si>
    <t>included in forecast Core Budget spend is to be separately transferred to ZZ9999 90307 LEP Creditors at the Year End.</t>
  </si>
  <si>
    <t>LEP Core Fund Reserve Balance as at 31-03-21</t>
  </si>
  <si>
    <t>Est SSLEP Core Budget Closing Balance 31-03-22</t>
  </si>
  <si>
    <t>Estimated Closing Balance 31st March 2022</t>
  </si>
  <si>
    <t>Income - Interest on LEP Balances</t>
  </si>
  <si>
    <t>SSLEP Estimated Income / Funding of Proposed Budget</t>
  </si>
  <si>
    <t>Business Engagement</t>
  </si>
  <si>
    <t>Estimated LEP Admin Reserve Balance as at 31-03-22</t>
  </si>
  <si>
    <t>CVEZ Contribution</t>
  </si>
  <si>
    <t>Future year costs post 31/03/22 - Project manager post / external consultancy?</t>
  </si>
  <si>
    <t xml:space="preserve">AGM / Annual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</si>
</sst>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3" formatCode="_-* #,##0.00_-;\-* #,##0.00_-;_-* &quot;-&quot;??_-;_-@_-"/>
    <numFmt numFmtId="164" formatCode="&quot;£&quot;#,##0;[Red]&quot;£&quot;#,##0"/>
    <numFmt numFmtId="165" formatCode="_-* #,##0_-;\-* #,##0_-;_-* &quot;-&quot;??_-;_-@_-"/>
    <numFmt numFmtId="166" formatCode="&quot;£&quot;#,##0.00;[Red]&quot;£&quot;#,##0.0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u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rgb="FF0070C0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1" applyFont="1"/>
    <xf numFmtId="165" fontId="1" fillId="0" borderId="0" xfId="2" applyNumberFormat="1" applyFont="1" applyAlignment="1">
      <alignment horizontal="right"/>
    </xf>
    <xf numFmtId="0" fontId="6" fillId="0" borderId="0" xfId="1" applyFont="1"/>
    <xf numFmtId="165" fontId="1" fillId="0" borderId="0" xfId="2" applyNumberFormat="1" applyFont="1" applyFill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Font="1" applyFill="1"/>
    <xf numFmtId="0" fontId="7" fillId="0" borderId="0" xfId="1" applyFont="1" applyFill="1"/>
    <xf numFmtId="3" fontId="5" fillId="0" borderId="0" xfId="1" applyNumberFormat="1" applyFont="1" applyAlignment="1">
      <alignment horizontal="right"/>
    </xf>
    <xf numFmtId="164" fontId="5" fillId="0" borderId="0" xfId="1" applyNumberFormat="1" applyFont="1"/>
    <xf numFmtId="164" fontId="2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166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5" fillId="0" borderId="0" xfId="0" applyNumberFormat="1" applyFont="1"/>
    <xf numFmtId="0" fontId="2" fillId="0" borderId="0" xfId="0" applyFont="1" applyAlignment="1">
      <alignment horizontal="center"/>
    </xf>
    <xf numFmtId="164" fontId="2" fillId="2" borderId="0" xfId="0" applyNumberFormat="1" applyFont="1" applyFill="1"/>
    <xf numFmtId="0" fontId="0" fillId="2" borderId="0" xfId="0" applyFill="1"/>
    <xf numFmtId="0" fontId="0" fillId="2" borderId="0" xfId="0" applyFont="1" applyFill="1"/>
    <xf numFmtId="164" fontId="10" fillId="2" borderId="0" xfId="0" applyNumberFormat="1" applyFont="1" applyFill="1"/>
    <xf numFmtId="164" fontId="2" fillId="0" borderId="1" xfId="0" applyNumberFormat="1" applyFont="1" applyBorder="1"/>
    <xf numFmtId="0" fontId="0" fillId="0" borderId="0" xfId="0" applyFill="1" applyAlignment="1">
      <alignment wrapText="1"/>
    </xf>
    <xf numFmtId="0" fontId="5" fillId="0" borderId="0" xfId="1" applyFont="1" applyFill="1" applyAlignment="1"/>
    <xf numFmtId="0" fontId="12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43" fontId="2" fillId="0" borderId="0" xfId="3" applyFont="1" applyAlignment="1">
      <alignment horizontal="center"/>
    </xf>
    <xf numFmtId="43" fontId="0" fillId="0" borderId="0" xfId="3" applyFont="1"/>
    <xf numFmtId="43" fontId="2" fillId="0" borderId="0" xfId="0" applyNumberFormat="1" applyFont="1"/>
    <xf numFmtId="43" fontId="1" fillId="0" borderId="0" xfId="3" applyFont="1" applyFill="1"/>
    <xf numFmtId="43" fontId="1" fillId="0" borderId="0" xfId="3" applyFont="1"/>
    <xf numFmtId="0" fontId="11" fillId="0" borderId="0" xfId="0" applyFont="1"/>
    <xf numFmtId="43" fontId="0" fillId="0" borderId="0" xfId="0" applyNumberFormat="1"/>
    <xf numFmtId="0" fontId="0" fillId="0" borderId="2" xfId="0" applyBorder="1"/>
    <xf numFmtId="165" fontId="0" fillId="0" borderId="0" xfId="3" applyNumberFormat="1" applyFont="1"/>
    <xf numFmtId="165" fontId="2" fillId="0" borderId="0" xfId="3" applyNumberFormat="1" applyFont="1" applyAlignment="1">
      <alignment horizontal="center"/>
    </xf>
    <xf numFmtId="165" fontId="2" fillId="0" borderId="0" xfId="3" applyNumberFormat="1" applyFont="1"/>
    <xf numFmtId="43" fontId="13" fillId="0" borderId="0" xfId="3" applyFont="1" applyFill="1"/>
    <xf numFmtId="165" fontId="4" fillId="0" borderId="0" xfId="3" applyNumberFormat="1" applyFont="1"/>
    <xf numFmtId="0" fontId="14" fillId="0" borderId="0" xfId="0" applyFont="1"/>
    <xf numFmtId="43" fontId="13" fillId="0" borderId="0" xfId="3" applyFont="1"/>
    <xf numFmtId="0" fontId="15" fillId="0" borderId="0" xfId="0" applyFont="1"/>
    <xf numFmtId="165" fontId="1" fillId="0" borderId="0" xfId="3" applyNumberFormat="1" applyFont="1"/>
    <xf numFmtId="165" fontId="5" fillId="0" borderId="2" xfId="3" applyNumberFormat="1" applyFont="1" applyBorder="1"/>
    <xf numFmtId="43" fontId="2" fillId="0" borderId="0" xfId="3" applyFont="1"/>
    <xf numFmtId="165" fontId="16" fillId="0" borderId="0" xfId="3" applyNumberFormat="1" applyFont="1"/>
    <xf numFmtId="0" fontId="17" fillId="0" borderId="0" xfId="0" applyFont="1"/>
    <xf numFmtId="165" fontId="0" fillId="0" borderId="0" xfId="3" applyNumberFormat="1" applyFont="1" applyFill="1"/>
    <xf numFmtId="165" fontId="5" fillId="0" borderId="2" xfId="3" applyNumberFormat="1" applyFont="1" applyFill="1" applyBorder="1"/>
    <xf numFmtId="43" fontId="13" fillId="0" borderId="1" xfId="3" applyFont="1" applyBorder="1"/>
    <xf numFmtId="0" fontId="12" fillId="0" borderId="0" xfId="0" applyFont="1" applyAlignment="1">
      <alignment horizontal="center"/>
    </xf>
    <xf numFmtId="0" fontId="16" fillId="0" borderId="0" xfId="0" applyFont="1"/>
    <xf numFmtId="43" fontId="2" fillId="0" borderId="0" xfId="3" applyFont="1" applyBorder="1"/>
    <xf numFmtId="43" fontId="2" fillId="0" borderId="1" xfId="3" applyFont="1" applyBorder="1"/>
    <xf numFmtId="6" fontId="0" fillId="0" borderId="0" xfId="0" applyNumberFormat="1"/>
    <xf numFmtId="0" fontId="3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3" fillId="0" borderId="0" xfId="0" applyFont="1" applyAlignment="1"/>
    <xf numFmtId="0" fontId="12" fillId="0" borderId="0" xfId="0" applyFont="1" applyAlignment="1">
      <alignment horizontal="center"/>
    </xf>
  </cellXfs>
  <cellStyles count="4">
    <cellStyle name="Comma" xfId="3" builtinId="3"/>
    <cellStyle name="Comma 6" xfId="2" xr:uid="{2125377E-11AC-4C17-A04B-0E0B4630DCB4}"/>
    <cellStyle name="Normal" xfId="0" builtinId="0"/>
    <cellStyle name="Normal 3" xfId="1" xr:uid="{98CF5F58-BCC3-4DCB-B894-8B22BFC4CE1E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oJFU\Working\Commissioner%20for%20Economic%20Planning%20&amp;%20Future%20Prosperity\LEP\Reserves\LEP%20Reserves%2020-21%20Est%20Balanc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Home\Outlook\OutlookSecureTempFolder\LEP%20Reserves%2021-22%20-%20Estimated%20Balances%20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J13">
            <v>0</v>
          </cell>
          <cell r="K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1 Reserve Balances Est"/>
      <sheetName val="Est LEP Admin Reserves"/>
      <sheetName val="LEP Admin Fee &amp; Legal Charges"/>
      <sheetName val="ZZ9999 93402 Admin Reserve"/>
      <sheetName val="GPF DP5627"/>
      <sheetName val="Core Fund DP5697"/>
      <sheetName val="ZZ9999 90401 LGD &amp; GPF Open bal"/>
    </sheetNames>
    <sheetDataSet>
      <sheetData sheetId="0" refreshError="1"/>
      <sheetData sheetId="1" refreshError="1"/>
      <sheetData sheetId="2" refreshError="1">
        <row r="8">
          <cell r="F8">
            <v>0</v>
          </cell>
        </row>
        <row r="9">
          <cell r="F9">
            <v>78690</v>
          </cell>
        </row>
        <row r="12">
          <cell r="F12">
            <v>36120</v>
          </cell>
        </row>
        <row r="14">
          <cell r="F14">
            <v>20640</v>
          </cell>
        </row>
        <row r="15">
          <cell r="F15">
            <v>0</v>
          </cell>
        </row>
        <row r="16">
          <cell r="F16">
            <v>2451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LEP Reserves sum 21-22"/>
      <sheetName val="LEP Project Admin Reserve 21-22"/>
      <sheetName val="LEP Admin Fees &amp; Legal Charges "/>
      <sheetName val="LEP Core Fund 21-22"/>
    </sheetNames>
    <sheetDataSet>
      <sheetData sheetId="0" refreshError="1"/>
      <sheetData sheetId="1">
        <row r="4">
          <cell r="G4">
            <v>-341092.42</v>
          </cell>
        </row>
      </sheetData>
      <sheetData sheetId="2">
        <row r="15">
          <cell r="H15">
            <v>10970</v>
          </cell>
        </row>
        <row r="18">
          <cell r="H18">
            <v>14000</v>
          </cell>
        </row>
      </sheetData>
      <sheetData sheetId="3">
        <row r="6">
          <cell r="F6">
            <v>-473877.32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0E996-673D-47A8-8BC6-8910393F2F6B}">
  <dimension ref="B1:L43"/>
  <sheetViews>
    <sheetView topLeftCell="B1" zoomScale="90" zoomScaleNormal="90" workbookViewId="0">
      <selection activeCell="D1" sqref="D1"/>
    </sheetView>
  </sheetViews>
  <sheetFormatPr defaultRowHeight="15.75" x14ac:dyDescent="0.25"/>
  <cols>
    <col min="2" max="2" width="23.44140625" customWidth="1"/>
    <col min="3" max="3" width="33.6640625" style="1" customWidth="1"/>
    <col min="4" max="4" width="9.33203125" bestFit="1" customWidth="1"/>
    <col min="5" max="5" width="12" bestFit="1" customWidth="1"/>
    <col min="6" max="6" width="14.77734375" bestFit="1" customWidth="1"/>
    <col min="9" max="9" width="11.6640625" bestFit="1" customWidth="1"/>
    <col min="10" max="10" width="10.88671875" bestFit="1" customWidth="1"/>
    <col min="11" max="11" width="9.88671875" bestFit="1" customWidth="1"/>
    <col min="12" max="12" width="10.88671875" style="4" bestFit="1" customWidth="1"/>
    <col min="13" max="13" width="11.109375" customWidth="1"/>
    <col min="14" max="14" width="31.21875" customWidth="1"/>
  </cols>
  <sheetData>
    <row r="1" spans="2:12" ht="23.25" x14ac:dyDescent="0.35">
      <c r="B1" s="18" t="s">
        <v>40</v>
      </c>
    </row>
    <row r="3" spans="2:12" ht="23.25" x14ac:dyDescent="0.35">
      <c r="B3" s="68" t="s">
        <v>4</v>
      </c>
      <c r="C3" s="68"/>
      <c r="L3" s="21">
        <v>545823.79</v>
      </c>
    </row>
    <row r="4" spans="2:12" ht="23.25" x14ac:dyDescent="0.35">
      <c r="B4" s="65"/>
      <c r="C4" s="65"/>
    </row>
    <row r="5" spans="2:12" ht="23.25" x14ac:dyDescent="0.35">
      <c r="B5" s="5" t="s">
        <v>5</v>
      </c>
      <c r="G5" s="2"/>
      <c r="H5" s="2"/>
      <c r="I5" s="2"/>
    </row>
    <row r="6" spans="2:12" ht="15" x14ac:dyDescent="0.2">
      <c r="K6" s="3" t="s">
        <v>2</v>
      </c>
      <c r="L6" s="3" t="s">
        <v>3</v>
      </c>
    </row>
    <row r="7" spans="2:12" x14ac:dyDescent="0.25">
      <c r="B7" t="s">
        <v>0</v>
      </c>
      <c r="C7" s="1" t="s">
        <v>7</v>
      </c>
      <c r="J7" s="2">
        <v>40000</v>
      </c>
      <c r="K7" s="2">
        <f>J7*0.2</f>
        <v>8000</v>
      </c>
      <c r="L7" s="26">
        <f>SUM(J7:K7)</f>
        <v>48000</v>
      </c>
    </row>
    <row r="8" spans="2:12" x14ac:dyDescent="0.25">
      <c r="B8" t="s">
        <v>1</v>
      </c>
      <c r="C8" s="1" t="s">
        <v>9</v>
      </c>
      <c r="J8" s="2">
        <v>40000</v>
      </c>
      <c r="K8" s="2">
        <f>J8*0.2</f>
        <v>8000</v>
      </c>
      <c r="L8" s="26">
        <f>SUM(J8:K8)</f>
        <v>48000</v>
      </c>
    </row>
    <row r="9" spans="2:12" x14ac:dyDescent="0.25">
      <c r="B9" t="s">
        <v>6</v>
      </c>
      <c r="C9" s="1" t="s">
        <v>8</v>
      </c>
      <c r="J9" s="2">
        <v>40000</v>
      </c>
      <c r="K9" s="2">
        <f>J9*0.2</f>
        <v>8000</v>
      </c>
      <c r="L9" s="26">
        <f>SUM(J9:K9)</f>
        <v>48000</v>
      </c>
    </row>
    <row r="10" spans="2:12" ht="15" x14ac:dyDescent="0.2">
      <c r="L10" s="27"/>
    </row>
    <row r="11" spans="2:12" x14ac:dyDescent="0.25">
      <c r="I11" s="19" t="s">
        <v>28</v>
      </c>
      <c r="J11" s="16">
        <f>SUM(J7:J10)</f>
        <v>120000</v>
      </c>
      <c r="K11" s="16">
        <f t="shared" ref="K11:L11" si="0">SUM(K7:K10)</f>
        <v>24000</v>
      </c>
      <c r="L11" s="26">
        <f t="shared" si="0"/>
        <v>144000</v>
      </c>
    </row>
    <row r="12" spans="2:12" x14ac:dyDescent="0.25">
      <c r="K12" s="4"/>
      <c r="L12"/>
    </row>
    <row r="13" spans="2:12" ht="23.25" x14ac:dyDescent="0.35">
      <c r="B13" s="11" t="s">
        <v>10</v>
      </c>
      <c r="C13" s="6"/>
      <c r="D13" s="6"/>
      <c r="E13" s="7"/>
      <c r="K13" s="4"/>
      <c r="L13"/>
    </row>
    <row r="14" spans="2:12" ht="15" x14ac:dyDescent="0.2">
      <c r="B14" s="8"/>
      <c r="C14" s="6"/>
      <c r="D14" s="6"/>
      <c r="E14" s="7"/>
      <c r="K14" s="23" t="s">
        <v>2</v>
      </c>
      <c r="L14" s="23" t="s">
        <v>3</v>
      </c>
    </row>
    <row r="15" spans="2:12" x14ac:dyDescent="0.25">
      <c r="B15" s="12" t="s">
        <v>11</v>
      </c>
      <c r="C15" s="6"/>
      <c r="D15" s="6"/>
      <c r="E15" s="9"/>
      <c r="I15" s="22"/>
      <c r="J15" s="2">
        <v>5000</v>
      </c>
      <c r="K15" s="24">
        <f t="shared" ref="K15:K18" si="1">J15*1/5</f>
        <v>1000</v>
      </c>
      <c r="L15" s="26">
        <f>SUM(J15+K15)</f>
        <v>6000</v>
      </c>
    </row>
    <row r="16" spans="2:12" x14ac:dyDescent="0.25">
      <c r="B16" s="12" t="s">
        <v>37</v>
      </c>
      <c r="C16" s="6"/>
      <c r="D16" s="6"/>
      <c r="E16" s="9"/>
      <c r="I16" s="22"/>
      <c r="J16" s="2">
        <v>50000</v>
      </c>
      <c r="K16" s="24">
        <f t="shared" si="1"/>
        <v>10000</v>
      </c>
      <c r="L16" s="26">
        <f>SUM(J16:K16)</f>
        <v>60000</v>
      </c>
    </row>
    <row r="17" spans="2:12" x14ac:dyDescent="0.25">
      <c r="B17" s="12" t="s">
        <v>38</v>
      </c>
      <c r="C17" s="6"/>
      <c r="D17" s="6"/>
      <c r="E17" s="9"/>
      <c r="I17" s="22"/>
      <c r="J17" s="2"/>
      <c r="K17" s="24"/>
      <c r="L17" s="26">
        <v>0</v>
      </c>
    </row>
    <row r="18" spans="2:12" x14ac:dyDescent="0.25">
      <c r="B18" s="6" t="s">
        <v>12</v>
      </c>
      <c r="C18" s="6"/>
      <c r="D18" s="6"/>
      <c r="E18" s="9"/>
      <c r="I18" s="22"/>
      <c r="J18" s="2">
        <v>2500</v>
      </c>
      <c r="K18" s="24">
        <f t="shared" si="1"/>
        <v>500</v>
      </c>
      <c r="L18" s="26">
        <f>SUM(J18+K18)</f>
        <v>3000</v>
      </c>
    </row>
    <row r="19" spans="2:12" x14ac:dyDescent="0.25">
      <c r="B19" s="6" t="s">
        <v>13</v>
      </c>
      <c r="C19" s="6"/>
      <c r="D19" s="6"/>
      <c r="E19" s="9"/>
      <c r="J19" s="2">
        <v>20000</v>
      </c>
      <c r="K19" s="22">
        <v>0</v>
      </c>
      <c r="L19" s="26">
        <f>J19</f>
        <v>20000</v>
      </c>
    </row>
    <row r="20" spans="2:12" x14ac:dyDescent="0.25">
      <c r="B20" s="12" t="s">
        <v>14</v>
      </c>
      <c r="C20" t="s">
        <v>39</v>
      </c>
      <c r="D20" s="6"/>
      <c r="E20" s="9"/>
      <c r="J20" s="2">
        <v>10640</v>
      </c>
      <c r="K20" s="22">
        <v>0</v>
      </c>
      <c r="L20" s="26">
        <f>J20</f>
        <v>10640</v>
      </c>
    </row>
    <row r="21" spans="2:12" x14ac:dyDescent="0.25">
      <c r="B21" s="6" t="s">
        <v>18</v>
      </c>
      <c r="C21" s="6"/>
      <c r="D21" s="6"/>
      <c r="E21" s="9"/>
      <c r="I21" s="22"/>
      <c r="J21" s="2">
        <v>4000</v>
      </c>
      <c r="K21" s="24">
        <f t="shared" ref="K21" si="2">J21*1/5</f>
        <v>800</v>
      </c>
      <c r="L21" s="26">
        <f t="shared" ref="L21:L33" si="3">SUM(J21+K21)</f>
        <v>4800</v>
      </c>
    </row>
    <row r="22" spans="2:12" x14ac:dyDescent="0.25">
      <c r="B22" s="6" t="s">
        <v>15</v>
      </c>
      <c r="C22" s="6"/>
      <c r="D22" s="6"/>
      <c r="E22" s="9"/>
      <c r="I22" s="22"/>
      <c r="J22" s="2">
        <v>3600</v>
      </c>
      <c r="K22" s="24">
        <f t="shared" ref="K22" si="4">J22*1/5</f>
        <v>720</v>
      </c>
      <c r="L22" s="26">
        <f t="shared" si="3"/>
        <v>4320</v>
      </c>
    </row>
    <row r="23" spans="2:12" x14ac:dyDescent="0.25">
      <c r="B23" s="6" t="s">
        <v>30</v>
      </c>
      <c r="C23" s="6"/>
      <c r="D23" s="6"/>
      <c r="E23" s="9"/>
      <c r="I23" s="22"/>
      <c r="J23" s="2">
        <v>3000</v>
      </c>
      <c r="K23" s="24">
        <f t="shared" ref="K23" si="5">J23*1/5</f>
        <v>600</v>
      </c>
      <c r="L23" s="26">
        <f t="shared" si="3"/>
        <v>3600</v>
      </c>
    </row>
    <row r="24" spans="2:12" x14ac:dyDescent="0.25">
      <c r="B24" s="6" t="s">
        <v>43</v>
      </c>
      <c r="C24" s="6"/>
      <c r="D24" s="6"/>
      <c r="E24" s="9"/>
      <c r="I24" s="22"/>
      <c r="J24" s="2">
        <v>25000</v>
      </c>
      <c r="K24" s="24">
        <f t="shared" ref="K24" si="6">J24*1/5</f>
        <v>5000</v>
      </c>
      <c r="L24" s="26">
        <f t="shared" si="3"/>
        <v>30000</v>
      </c>
    </row>
    <row r="25" spans="2:12" x14ac:dyDescent="0.25">
      <c r="B25" s="6" t="s">
        <v>16</v>
      </c>
      <c r="C25" s="6"/>
      <c r="D25" s="6"/>
      <c r="E25" s="10"/>
      <c r="I25" s="22"/>
      <c r="J25" s="2">
        <v>1000</v>
      </c>
      <c r="K25" s="24">
        <f t="shared" ref="K25" si="7">J25*1/5</f>
        <v>200</v>
      </c>
      <c r="L25" s="26">
        <f t="shared" si="3"/>
        <v>1200</v>
      </c>
    </row>
    <row r="26" spans="2:12" x14ac:dyDescent="0.25">
      <c r="B26" s="6" t="s">
        <v>17</v>
      </c>
      <c r="C26" s="6"/>
      <c r="D26" s="6"/>
      <c r="E26" s="10"/>
      <c r="I26" s="22"/>
      <c r="J26" s="2">
        <v>3615</v>
      </c>
      <c r="K26" s="24">
        <f t="shared" ref="K26:K27" si="8">J26*1/5</f>
        <v>723</v>
      </c>
      <c r="L26" s="26">
        <f t="shared" si="3"/>
        <v>4338</v>
      </c>
    </row>
    <row r="27" spans="2:12" x14ac:dyDescent="0.25">
      <c r="B27" s="6" t="s">
        <v>98</v>
      </c>
      <c r="C27" s="6"/>
      <c r="D27" s="6"/>
      <c r="E27" s="10"/>
      <c r="I27" s="22"/>
      <c r="J27" s="2">
        <v>25000</v>
      </c>
      <c r="K27" s="24">
        <f t="shared" si="8"/>
        <v>5000</v>
      </c>
      <c r="L27" s="26">
        <f t="shared" si="3"/>
        <v>30000</v>
      </c>
    </row>
    <row r="28" spans="2:12" x14ac:dyDescent="0.25">
      <c r="B28" s="32" t="s">
        <v>102</v>
      </c>
      <c r="I28" s="22"/>
      <c r="J28" s="2">
        <v>22000</v>
      </c>
      <c r="K28" s="24">
        <f t="shared" ref="K28" si="9">J28*1/5</f>
        <v>4400</v>
      </c>
      <c r="L28" s="26">
        <f t="shared" si="3"/>
        <v>26400</v>
      </c>
    </row>
    <row r="29" spans="2:12" x14ac:dyDescent="0.25">
      <c r="B29" s="12" t="s">
        <v>20</v>
      </c>
      <c r="I29" s="22"/>
      <c r="J29" s="2">
        <v>12500</v>
      </c>
      <c r="K29" s="24">
        <f t="shared" ref="K29" si="10">J29*1/5</f>
        <v>2500</v>
      </c>
      <c r="L29" s="26">
        <f t="shared" si="3"/>
        <v>15000</v>
      </c>
    </row>
    <row r="30" spans="2:12" x14ac:dyDescent="0.25">
      <c r="B30" s="12" t="s">
        <v>21</v>
      </c>
      <c r="I30" s="22"/>
      <c r="J30" s="2">
        <v>7000</v>
      </c>
      <c r="K30" s="24">
        <f t="shared" ref="K30" si="11">J30*1/5</f>
        <v>1400</v>
      </c>
      <c r="L30" s="26">
        <f t="shared" si="3"/>
        <v>8400</v>
      </c>
    </row>
    <row r="31" spans="2:12" x14ac:dyDescent="0.25">
      <c r="B31" s="12" t="s">
        <v>42</v>
      </c>
      <c r="C31" s="31"/>
      <c r="D31" s="12"/>
      <c r="I31" s="22"/>
      <c r="J31" s="2">
        <v>20000</v>
      </c>
      <c r="K31" s="24">
        <f t="shared" ref="K31" si="12">J31*1/5</f>
        <v>4000</v>
      </c>
      <c r="L31" s="26">
        <f t="shared" si="3"/>
        <v>24000</v>
      </c>
    </row>
    <row r="32" spans="2:12" x14ac:dyDescent="0.25">
      <c r="B32" s="12" t="s">
        <v>41</v>
      </c>
      <c r="C32" s="31"/>
      <c r="D32" s="12"/>
      <c r="I32" s="22"/>
      <c r="J32" s="2">
        <v>15000</v>
      </c>
      <c r="K32" s="24">
        <f t="shared" ref="K32" si="13">J32*1/5</f>
        <v>3000</v>
      </c>
      <c r="L32" s="26">
        <f t="shared" si="3"/>
        <v>18000</v>
      </c>
    </row>
    <row r="33" spans="2:12" x14ac:dyDescent="0.25">
      <c r="B33" s="67" t="s">
        <v>22</v>
      </c>
      <c r="C33" s="67"/>
      <c r="D33" s="67"/>
      <c r="I33" s="22"/>
      <c r="J33" s="2">
        <v>7500</v>
      </c>
      <c r="K33" s="24">
        <f t="shared" ref="K33" si="14">J33*1/5</f>
        <v>1500</v>
      </c>
      <c r="L33" s="26">
        <f t="shared" si="3"/>
        <v>9000</v>
      </c>
    </row>
    <row r="34" spans="2:12" ht="15" x14ac:dyDescent="0.2">
      <c r="I34" s="22"/>
      <c r="K34" s="22"/>
      <c r="L34" s="28"/>
    </row>
    <row r="35" spans="2:12" ht="23.25" x14ac:dyDescent="0.35">
      <c r="B35" s="13" t="s">
        <v>19</v>
      </c>
      <c r="I35" s="22"/>
      <c r="K35" s="22"/>
      <c r="L35" s="28"/>
    </row>
    <row r="36" spans="2:12" ht="15" x14ac:dyDescent="0.2">
      <c r="I36" s="22"/>
      <c r="K36" s="22"/>
      <c r="L36" s="28"/>
    </row>
    <row r="37" spans="2:12" x14ac:dyDescent="0.25">
      <c r="B37" t="s">
        <v>44</v>
      </c>
      <c r="C37" s="31" t="s">
        <v>31</v>
      </c>
      <c r="I37" s="22"/>
      <c r="J37" s="2">
        <v>17750</v>
      </c>
      <c r="K37" s="24">
        <f t="shared" ref="K37" si="15">J37*1/5</f>
        <v>3550</v>
      </c>
      <c r="L37" s="26">
        <f>SUM(J37+K37)</f>
        <v>21300</v>
      </c>
    </row>
    <row r="38" spans="2:12" x14ac:dyDescent="0.25">
      <c r="H38" s="22"/>
      <c r="I38" s="22"/>
      <c r="K38" s="4"/>
      <c r="L38" s="27"/>
    </row>
    <row r="39" spans="2:12" x14ac:dyDescent="0.25">
      <c r="I39" s="19" t="s">
        <v>28</v>
      </c>
      <c r="J39" s="16">
        <f>SUM(J15:J38)</f>
        <v>255105</v>
      </c>
      <c r="K39" s="16">
        <f t="shared" ref="K39:L39" si="16">SUM(K15:K38)</f>
        <v>44893</v>
      </c>
      <c r="L39" s="26">
        <f t="shared" si="16"/>
        <v>299998</v>
      </c>
    </row>
    <row r="40" spans="2:12" ht="15" x14ac:dyDescent="0.2">
      <c r="K40" s="22"/>
      <c r="L40" s="22"/>
    </row>
    <row r="41" spans="2:12" ht="15" x14ac:dyDescent="0.2">
      <c r="B41" s="6"/>
      <c r="C41" s="6"/>
      <c r="D41" s="6"/>
      <c r="E41" s="9"/>
      <c r="L41"/>
    </row>
    <row r="42" spans="2:12" x14ac:dyDescent="0.25">
      <c r="B42" s="6"/>
      <c r="C42" s="6"/>
      <c r="D42" s="6"/>
      <c r="E42" s="14"/>
      <c r="I42" s="20" t="s">
        <v>29</v>
      </c>
      <c r="J42" s="29">
        <f>+J39+J11+[1]Sheet1!J13</f>
        <v>375105</v>
      </c>
      <c r="K42" s="29">
        <f>+K39+K11+[1]Sheet1!K13</f>
        <v>68893</v>
      </c>
      <c r="L42" s="29">
        <f>+L39+L11+L3</f>
        <v>989821.79</v>
      </c>
    </row>
    <row r="43" spans="2:12" x14ac:dyDescent="0.25">
      <c r="B43" s="66"/>
      <c r="C43" s="66"/>
      <c r="D43" s="66"/>
      <c r="E43" s="9"/>
      <c r="K43" s="4"/>
      <c r="L43"/>
    </row>
  </sheetData>
  <protectedRanges>
    <protectedRange sqref="B43:C43 B33:C33" name="Range3_1_2_1"/>
  </protectedRanges>
  <mergeCells count="3">
    <mergeCell ref="B43:D43"/>
    <mergeCell ref="B33:D33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1785-CDAE-47BB-9019-50AA8DBDD21D}">
  <dimension ref="B1:E17"/>
  <sheetViews>
    <sheetView tabSelected="1" workbookViewId="0">
      <selection activeCell="H13" sqref="H13"/>
    </sheetView>
  </sheetViews>
  <sheetFormatPr defaultRowHeight="15" x14ac:dyDescent="0.2"/>
  <cols>
    <col min="2" max="2" width="44.88671875" bestFit="1" customWidth="1"/>
  </cols>
  <sheetData>
    <row r="1" spans="2:5" ht="15.75" x14ac:dyDescent="0.25">
      <c r="B1" s="4" t="s">
        <v>97</v>
      </c>
    </row>
    <row r="3" spans="2:5" x14ac:dyDescent="0.2">
      <c r="B3" s="17" t="s">
        <v>23</v>
      </c>
      <c r="C3" s="17" t="s">
        <v>24</v>
      </c>
    </row>
    <row r="5" spans="2:5" x14ac:dyDescent="0.2">
      <c r="B5" s="6" t="s">
        <v>25</v>
      </c>
      <c r="C5" s="15">
        <v>500000</v>
      </c>
      <c r="D5" s="6"/>
      <c r="E5" s="9"/>
    </row>
    <row r="6" spans="2:5" x14ac:dyDescent="0.2">
      <c r="B6" s="6" t="s">
        <v>34</v>
      </c>
      <c r="C6" s="15">
        <f>+expenditure!L9</f>
        <v>48000</v>
      </c>
      <c r="D6" s="6"/>
      <c r="E6" s="10"/>
    </row>
    <row r="7" spans="2:5" x14ac:dyDescent="0.2">
      <c r="B7" s="6" t="s">
        <v>35</v>
      </c>
      <c r="C7" s="15">
        <v>59544.24</v>
      </c>
      <c r="D7" s="6"/>
      <c r="E7" s="10"/>
    </row>
    <row r="8" spans="2:5" x14ac:dyDescent="0.2">
      <c r="B8" s="6" t="s">
        <v>26</v>
      </c>
      <c r="C8" s="2">
        <v>90310</v>
      </c>
      <c r="D8" s="6"/>
      <c r="E8" s="9"/>
    </row>
    <row r="9" spans="2:5" x14ac:dyDescent="0.2">
      <c r="B9" s="6" t="s">
        <v>27</v>
      </c>
      <c r="C9" s="2">
        <v>13000</v>
      </c>
    </row>
    <row r="10" spans="2:5" x14ac:dyDescent="0.2">
      <c r="B10" s="12" t="s">
        <v>100</v>
      </c>
      <c r="C10" s="2">
        <v>100000</v>
      </c>
    </row>
    <row r="11" spans="2:5" ht="15.75" x14ac:dyDescent="0.25">
      <c r="C11" s="16">
        <f>SUM(C5:C10)</f>
        <v>810854.24</v>
      </c>
    </row>
    <row r="13" spans="2:5" x14ac:dyDescent="0.2">
      <c r="C13" s="2"/>
    </row>
    <row r="14" spans="2:5" ht="15.75" x14ac:dyDescent="0.25">
      <c r="B14" s="4" t="s">
        <v>33</v>
      </c>
      <c r="C14" s="16">
        <f>expenditure!L42</f>
        <v>989821.79</v>
      </c>
    </row>
    <row r="15" spans="2:5" x14ac:dyDescent="0.2">
      <c r="C15" s="2"/>
    </row>
    <row r="16" spans="2:5" ht="16.5" thickBot="1" x14ac:dyDescent="0.3">
      <c r="B16" s="4" t="s">
        <v>36</v>
      </c>
      <c r="C16" s="30">
        <f>+C14-C11</f>
        <v>178967.55000000005</v>
      </c>
    </row>
    <row r="17" ht="15.75" thickTop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E669-7CBE-42D9-B189-7DF2CD883757}">
  <dimension ref="A1:Q14"/>
  <sheetViews>
    <sheetView workbookViewId="0">
      <selection activeCell="E14" sqref="E14"/>
    </sheetView>
  </sheetViews>
  <sheetFormatPr defaultRowHeight="15" x14ac:dyDescent="0.2"/>
  <cols>
    <col min="1" max="1" width="25.77734375" customWidth="1"/>
    <col min="2" max="2" width="18.6640625" customWidth="1"/>
    <col min="3" max="3" width="13.5546875" bestFit="1" customWidth="1"/>
    <col min="4" max="4" width="2.77734375" customWidth="1"/>
    <col min="5" max="5" width="15.44140625" bestFit="1" customWidth="1"/>
    <col min="6" max="6" width="3.6640625" customWidth="1"/>
    <col min="7" max="7" width="11.109375" customWidth="1"/>
    <col min="9" max="9" width="11.109375" bestFit="1" customWidth="1"/>
  </cols>
  <sheetData>
    <row r="1" spans="1:17" ht="15.75" x14ac:dyDescent="0.25">
      <c r="A1" s="33" t="s">
        <v>45</v>
      </c>
    </row>
    <row r="2" spans="1:17" x14ac:dyDescent="0.2">
      <c r="H2" s="34"/>
    </row>
    <row r="3" spans="1:17" ht="15.75" x14ac:dyDescent="0.25">
      <c r="C3" s="25" t="s">
        <v>46</v>
      </c>
      <c r="D3" s="3"/>
      <c r="E3" s="25" t="s">
        <v>46</v>
      </c>
      <c r="F3" s="3"/>
      <c r="G3" s="25" t="s">
        <v>46</v>
      </c>
    </row>
    <row r="4" spans="1:17" ht="15.75" x14ac:dyDescent="0.25">
      <c r="C4" s="25" t="s">
        <v>47</v>
      </c>
      <c r="D4" s="3"/>
      <c r="E4" s="25" t="s">
        <v>48</v>
      </c>
      <c r="F4" s="3"/>
      <c r="G4" s="25" t="s">
        <v>49</v>
      </c>
      <c r="I4" s="25" t="s">
        <v>32</v>
      </c>
    </row>
    <row r="5" spans="1:17" ht="15.75" x14ac:dyDescent="0.25">
      <c r="A5" s="25"/>
      <c r="C5" s="25" t="s">
        <v>50</v>
      </c>
      <c r="D5" s="3"/>
      <c r="E5" s="25" t="s">
        <v>50</v>
      </c>
      <c r="F5" s="3"/>
      <c r="G5" s="25" t="s">
        <v>50</v>
      </c>
      <c r="I5" s="25"/>
    </row>
    <row r="6" spans="1:17" ht="15.75" x14ac:dyDescent="0.25">
      <c r="A6" s="3"/>
      <c r="C6" s="25" t="s">
        <v>51</v>
      </c>
      <c r="D6" s="3"/>
      <c r="E6" s="25" t="s">
        <v>51</v>
      </c>
      <c r="F6" s="3"/>
      <c r="G6" s="25" t="s">
        <v>51</v>
      </c>
      <c r="I6" s="25" t="s">
        <v>51</v>
      </c>
    </row>
    <row r="7" spans="1:17" ht="15.75" x14ac:dyDescent="0.25">
      <c r="A7" s="3"/>
      <c r="C7" s="25"/>
      <c r="D7" s="3"/>
      <c r="E7" s="25"/>
      <c r="F7" s="3"/>
      <c r="G7" s="3"/>
    </row>
    <row r="8" spans="1:17" ht="15.75" x14ac:dyDescent="0.25">
      <c r="A8" s="35" t="s">
        <v>52</v>
      </c>
      <c r="C8" s="36">
        <f>+'Projects Admin reserve'!G4</f>
        <v>-341092.42</v>
      </c>
      <c r="D8" s="37"/>
      <c r="E8" s="36">
        <f>+'Core Fund Reserve'!F6</f>
        <v>-473877.32</v>
      </c>
      <c r="G8" s="38">
        <f>+'Core Fund Reserve'!G6</f>
        <v>-30000</v>
      </c>
      <c r="I8" s="38">
        <f>SUM(C8:G8)</f>
        <v>-844969.74</v>
      </c>
    </row>
    <row r="9" spans="1:17" ht="15.75" x14ac:dyDescent="0.25">
      <c r="A9" s="25"/>
      <c r="C9" s="39"/>
      <c r="D9" s="40"/>
      <c r="E9" s="39"/>
      <c r="Q9" s="41" t="s">
        <v>53</v>
      </c>
    </row>
    <row r="10" spans="1:17" x14ac:dyDescent="0.2">
      <c r="A10" t="s">
        <v>54</v>
      </c>
      <c r="B10" s="37"/>
      <c r="C10" s="42">
        <f>+'Projects Admin reserve'!G15</f>
        <v>-137901</v>
      </c>
      <c r="E10" s="42">
        <f>+'Core Fund Reserve'!F14</f>
        <v>-10000</v>
      </c>
      <c r="G10" s="42">
        <f>+'Core Fund Reserve'!G12</f>
        <v>-20000</v>
      </c>
      <c r="I10" s="42">
        <f>SUM(C10:G10)</f>
        <v>-167901</v>
      </c>
    </row>
    <row r="12" spans="1:17" x14ac:dyDescent="0.2">
      <c r="A12" t="s">
        <v>55</v>
      </c>
      <c r="C12" s="42">
        <f>+'Projects Admin reserve'!G22</f>
        <v>72970</v>
      </c>
      <c r="E12" s="42">
        <f>+'Core Fund Reserve'!F10</f>
        <v>178967.55000000005</v>
      </c>
      <c r="I12" s="42">
        <f>SUM(C12:G12)</f>
        <v>251937.55000000005</v>
      </c>
    </row>
    <row r="13" spans="1:17" x14ac:dyDescent="0.2">
      <c r="C13" s="43"/>
      <c r="E13" s="43"/>
      <c r="G13" s="43"/>
      <c r="I13" s="43"/>
    </row>
    <row r="14" spans="1:17" ht="15.75" x14ac:dyDescent="0.25">
      <c r="A14" t="s">
        <v>95</v>
      </c>
      <c r="C14" s="38">
        <f>SUM(C8:C13)</f>
        <v>-406023.42</v>
      </c>
      <c r="D14" s="4"/>
      <c r="E14" s="38">
        <f>SUM(E8:E13)</f>
        <v>-304909.76999999996</v>
      </c>
      <c r="F14" s="4"/>
      <c r="G14" s="38">
        <f>SUM(G8:G13)</f>
        <v>-50000</v>
      </c>
      <c r="H14" s="4"/>
      <c r="I14" s="38">
        <f>SUM(I8:I13)</f>
        <v>-760933.19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1D1C-7FA8-41EF-B92A-74C22907ED7C}">
  <dimension ref="A1:J26"/>
  <sheetViews>
    <sheetView topLeftCell="A11" workbookViewId="0">
      <selection activeCell="B27" sqref="B27"/>
    </sheetView>
  </sheetViews>
  <sheetFormatPr defaultRowHeight="15" x14ac:dyDescent="0.2"/>
  <cols>
    <col min="1" max="1" width="3.77734375" customWidth="1"/>
    <col min="2" max="2" width="19.77734375" customWidth="1"/>
    <col min="3" max="3" width="13.6640625" customWidth="1"/>
    <col min="4" max="4" width="11.88671875" customWidth="1"/>
    <col min="5" max="5" width="11.21875" customWidth="1"/>
    <col min="6" max="6" width="9.21875" style="44"/>
    <col min="7" max="7" width="11" style="37" bestFit="1" customWidth="1"/>
    <col min="8" max="8" width="1.77734375" style="44" customWidth="1"/>
    <col min="9" max="9" width="10" bestFit="1" customWidth="1"/>
  </cols>
  <sheetData>
    <row r="1" spans="1:10" ht="15.75" x14ac:dyDescent="0.25">
      <c r="A1" s="69" t="s">
        <v>56</v>
      </c>
      <c r="B1" s="69"/>
      <c r="C1" s="69"/>
      <c r="D1" s="69"/>
      <c r="E1" s="69"/>
      <c r="F1" s="69"/>
      <c r="G1" s="69"/>
    </row>
    <row r="3" spans="1:10" s="4" customFormat="1" ht="15.75" x14ac:dyDescent="0.25">
      <c r="F3" s="45" t="s">
        <v>57</v>
      </c>
      <c r="G3" s="36" t="s">
        <v>57</v>
      </c>
      <c r="H3" s="46"/>
      <c r="I3" s="4" t="s">
        <v>58</v>
      </c>
    </row>
    <row r="4" spans="1:10" ht="15.75" x14ac:dyDescent="0.25">
      <c r="B4" s="4" t="s">
        <v>59</v>
      </c>
      <c r="G4" s="47">
        <v>-341092.42</v>
      </c>
      <c r="H4" s="48"/>
      <c r="I4" s="49"/>
    </row>
    <row r="5" spans="1:10" ht="15.75" x14ac:dyDescent="0.25">
      <c r="B5" s="4"/>
      <c r="G5" s="50"/>
      <c r="H5" s="48"/>
      <c r="I5" s="51"/>
    </row>
    <row r="6" spans="1:10" ht="15.75" x14ac:dyDescent="0.25">
      <c r="B6" s="4" t="s">
        <v>60</v>
      </c>
      <c r="G6" s="50"/>
      <c r="H6" s="48"/>
      <c r="I6" s="51"/>
    </row>
    <row r="7" spans="1:10" ht="15.75" x14ac:dyDescent="0.25">
      <c r="B7" s="4"/>
      <c r="G7" s="50"/>
      <c r="H7" s="48"/>
      <c r="I7" s="51"/>
    </row>
    <row r="8" spans="1:10" ht="15.75" x14ac:dyDescent="0.25">
      <c r="B8" s="33" t="s">
        <v>61</v>
      </c>
      <c r="I8" s="51"/>
    </row>
    <row r="9" spans="1:10" x14ac:dyDescent="0.2">
      <c r="B9" t="s">
        <v>62</v>
      </c>
      <c r="F9" s="52">
        <f>-'[2]LEP Admin Fee &amp; Legal Charges'!F8</f>
        <v>0</v>
      </c>
      <c r="I9" s="51" t="s">
        <v>63</v>
      </c>
    </row>
    <row r="10" spans="1:10" x14ac:dyDescent="0.2">
      <c r="B10" t="s">
        <v>64</v>
      </c>
      <c r="F10" s="52">
        <f>-'[2]LEP Admin Fee &amp; Legal Charges'!F9</f>
        <v>-78690</v>
      </c>
      <c r="I10" s="51" t="s">
        <v>65</v>
      </c>
    </row>
    <row r="11" spans="1:10" x14ac:dyDescent="0.2">
      <c r="B11" t="s">
        <v>66</v>
      </c>
      <c r="F11" s="52">
        <f>-'[2]LEP Admin Fee &amp; Legal Charges'!F12</f>
        <v>-36120</v>
      </c>
      <c r="I11" s="51" t="s">
        <v>67</v>
      </c>
    </row>
    <row r="12" spans="1:10" x14ac:dyDescent="0.2">
      <c r="B12" t="s">
        <v>68</v>
      </c>
      <c r="F12" s="52">
        <f>-'[2]LEP Admin Fee &amp; Legal Charges'!F14</f>
        <v>-20640</v>
      </c>
      <c r="I12" s="51" t="s">
        <v>69</v>
      </c>
    </row>
    <row r="13" spans="1:10" x14ac:dyDescent="0.2">
      <c r="B13" t="s">
        <v>70</v>
      </c>
      <c r="F13" s="52">
        <f>'[2]LEP Admin Fee &amp; Legal Charges'!F15</f>
        <v>0</v>
      </c>
      <c r="I13" s="51" t="s">
        <v>71</v>
      </c>
    </row>
    <row r="14" spans="1:10" x14ac:dyDescent="0.2">
      <c r="B14" t="s">
        <v>72</v>
      </c>
      <c r="F14" s="53">
        <f>-'[2]LEP Admin Fee &amp; Legal Charges'!F16</f>
        <v>-2451</v>
      </c>
      <c r="I14" s="51" t="s">
        <v>73</v>
      </c>
    </row>
    <row r="15" spans="1:10" ht="15.75" x14ac:dyDescent="0.25">
      <c r="G15" s="54">
        <f>SUM(F9:F14)</f>
        <v>-137901</v>
      </c>
      <c r="I15" s="55"/>
      <c r="J15" s="56"/>
    </row>
    <row r="16" spans="1:10" ht="15.75" x14ac:dyDescent="0.25">
      <c r="B16" s="4" t="s">
        <v>74</v>
      </c>
      <c r="I16" s="51"/>
    </row>
    <row r="17" spans="2:9" ht="15.75" x14ac:dyDescent="0.25">
      <c r="B17" s="4"/>
      <c r="I17" s="51"/>
    </row>
    <row r="18" spans="2:9" ht="15.75" x14ac:dyDescent="0.25">
      <c r="B18" s="33" t="s">
        <v>75</v>
      </c>
      <c r="I18" s="51"/>
    </row>
    <row r="19" spans="2:9" x14ac:dyDescent="0.2">
      <c r="B19" t="s">
        <v>76</v>
      </c>
      <c r="F19" s="57">
        <f>+[1]Sheet1!L7</f>
        <v>0</v>
      </c>
      <c r="I19" s="51" t="s">
        <v>77</v>
      </c>
    </row>
    <row r="20" spans="2:9" x14ac:dyDescent="0.2">
      <c r="B20" t="s">
        <v>78</v>
      </c>
      <c r="F20" s="57">
        <f>+expenditure!L9</f>
        <v>48000</v>
      </c>
      <c r="I20" s="51" t="s">
        <v>79</v>
      </c>
    </row>
    <row r="21" spans="2:9" x14ac:dyDescent="0.2">
      <c r="B21" t="s">
        <v>80</v>
      </c>
      <c r="F21" s="58">
        <f>'[3]LEP Admin Fees &amp; Legal Charges '!H15+'[3]LEP Admin Fees &amp; Legal Charges '!H18</f>
        <v>24970</v>
      </c>
      <c r="I21" s="51" t="s">
        <v>81</v>
      </c>
    </row>
    <row r="22" spans="2:9" ht="15.75" x14ac:dyDescent="0.25">
      <c r="G22" s="54">
        <f>SUM(F19:F21)</f>
        <v>72970</v>
      </c>
    </row>
    <row r="24" spans="2:9" ht="16.5" thickBot="1" x14ac:dyDescent="0.3">
      <c r="B24" s="4" t="s">
        <v>99</v>
      </c>
      <c r="G24" s="59">
        <f>SUM(G4:G23)</f>
        <v>-406023.42</v>
      </c>
    </row>
    <row r="25" spans="2:9" ht="15.75" thickTop="1" x14ac:dyDescent="0.2"/>
    <row r="26" spans="2:9" x14ac:dyDescent="0.2">
      <c r="B26" t="s">
        <v>101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609C-8693-49D0-B788-0143837152F5}">
  <dimension ref="A1:L30"/>
  <sheetViews>
    <sheetView workbookViewId="0">
      <selection activeCell="H6" sqref="H6"/>
    </sheetView>
  </sheetViews>
  <sheetFormatPr defaultRowHeight="15.75" x14ac:dyDescent="0.25"/>
  <cols>
    <col min="1" max="1" width="5.77734375" customWidth="1"/>
    <col min="4" max="4" width="11.33203125" customWidth="1"/>
    <col min="5" max="5" width="27.88671875" customWidth="1"/>
    <col min="6" max="6" width="14.109375" style="4" customWidth="1"/>
    <col min="7" max="7" width="13" style="4" customWidth="1"/>
    <col min="8" max="8" width="11.109375" style="37" bestFit="1" customWidth="1"/>
    <col min="9" max="9" width="2.33203125" customWidth="1"/>
    <col min="10" max="10" width="9.88671875" style="51" customWidth="1"/>
    <col min="12" max="12" width="11" bestFit="1" customWidth="1"/>
  </cols>
  <sheetData>
    <row r="1" spans="1:12" x14ac:dyDescent="0.25">
      <c r="A1" s="69" t="s">
        <v>82</v>
      </c>
      <c r="B1" s="69"/>
      <c r="C1" s="69"/>
      <c r="D1" s="69"/>
      <c r="E1" s="69"/>
      <c r="F1" s="69"/>
      <c r="G1" s="69"/>
      <c r="H1" s="69"/>
      <c r="I1" s="44"/>
    </row>
    <row r="2" spans="1:12" x14ac:dyDescent="0.25">
      <c r="A2" s="60"/>
      <c r="B2" s="60"/>
      <c r="C2" s="60"/>
      <c r="D2" s="60"/>
      <c r="E2" s="60"/>
      <c r="F2" s="60"/>
      <c r="G2" s="60"/>
      <c r="H2" s="60"/>
      <c r="I2" s="44"/>
    </row>
    <row r="3" spans="1:12" x14ac:dyDescent="0.25">
      <c r="A3" s="60"/>
      <c r="B3" s="60"/>
      <c r="C3" s="60"/>
      <c r="D3" s="60"/>
      <c r="E3" s="60"/>
      <c r="F3" s="25" t="s">
        <v>83</v>
      </c>
      <c r="G3" s="25" t="s">
        <v>49</v>
      </c>
      <c r="H3" s="25" t="s">
        <v>32</v>
      </c>
      <c r="I3" s="44"/>
    </row>
    <row r="4" spans="1:12" x14ac:dyDescent="0.25">
      <c r="F4" s="25" t="s">
        <v>50</v>
      </c>
      <c r="G4" s="25" t="s">
        <v>84</v>
      </c>
      <c r="H4" s="36" t="s">
        <v>85</v>
      </c>
      <c r="I4" s="44"/>
    </row>
    <row r="5" spans="1:12" s="4" customFormat="1" x14ac:dyDescent="0.25">
      <c r="F5" s="36" t="s">
        <v>57</v>
      </c>
      <c r="G5" s="36" t="s">
        <v>57</v>
      </c>
      <c r="H5" s="36" t="s">
        <v>57</v>
      </c>
      <c r="I5" s="46"/>
      <c r="J5" s="49" t="s">
        <v>58</v>
      </c>
    </row>
    <row r="6" spans="1:12" x14ac:dyDescent="0.25">
      <c r="B6" s="4" t="s">
        <v>93</v>
      </c>
      <c r="F6" s="54">
        <v>-473877.32</v>
      </c>
      <c r="G6" s="54">
        <v>-30000</v>
      </c>
      <c r="H6" s="47">
        <f>SUM(F6:G6)</f>
        <v>-503877.32</v>
      </c>
      <c r="I6" s="48"/>
      <c r="J6" s="61"/>
      <c r="L6" s="37"/>
    </row>
    <row r="8" spans="1:12" x14ac:dyDescent="0.25">
      <c r="B8" s="4" t="s">
        <v>86</v>
      </c>
      <c r="H8" s="62"/>
    </row>
    <row r="9" spans="1:12" x14ac:dyDescent="0.25">
      <c r="B9" s="4"/>
      <c r="H9" s="62"/>
    </row>
    <row r="10" spans="1:12" x14ac:dyDescent="0.25">
      <c r="B10" t="s">
        <v>87</v>
      </c>
      <c r="F10" s="54">
        <f>+income!$C$16</f>
        <v>178967.55000000005</v>
      </c>
      <c r="H10" s="47">
        <f>SUM(F10:G10)</f>
        <v>178967.55000000005</v>
      </c>
      <c r="J10" s="51" t="s">
        <v>88</v>
      </c>
    </row>
    <row r="11" spans="1:12" x14ac:dyDescent="0.25">
      <c r="H11" s="62"/>
    </row>
    <row r="12" spans="1:12" x14ac:dyDescent="0.25">
      <c r="B12" t="s">
        <v>89</v>
      </c>
      <c r="F12" s="54"/>
      <c r="G12" s="54">
        <v>-20000</v>
      </c>
      <c r="H12" s="47">
        <f>SUM(F12:G12)</f>
        <v>-20000</v>
      </c>
      <c r="J12" s="51" t="s">
        <v>90</v>
      </c>
    </row>
    <row r="13" spans="1:12" x14ac:dyDescent="0.25">
      <c r="F13" s="54"/>
      <c r="G13" s="54"/>
      <c r="H13" s="47"/>
    </row>
    <row r="14" spans="1:12" x14ac:dyDescent="0.25">
      <c r="B14" s="4" t="s">
        <v>96</v>
      </c>
      <c r="F14" s="54">
        <v>-10000</v>
      </c>
      <c r="G14" s="54"/>
      <c r="H14" s="47">
        <f>SUM(F14:G14)</f>
        <v>-10000</v>
      </c>
    </row>
    <row r="15" spans="1:12" ht="17.25" customHeight="1" x14ac:dyDescent="0.25">
      <c r="B15" s="4"/>
      <c r="H15" s="62"/>
    </row>
    <row r="16" spans="1:12" ht="16.5" thickBot="1" x14ac:dyDescent="0.3">
      <c r="B16" s="4" t="s">
        <v>94</v>
      </c>
      <c r="F16" s="63">
        <f>SUM(F6:F15)</f>
        <v>-304909.76999999996</v>
      </c>
      <c r="G16" s="63">
        <f>SUM(G6:G15)</f>
        <v>-50000</v>
      </c>
      <c r="H16" s="63">
        <f>SUM(H6:H15)</f>
        <v>-354909.76999999996</v>
      </c>
    </row>
    <row r="17" spans="2:8" ht="16.5" thickTop="1" x14ac:dyDescent="0.25">
      <c r="B17" s="4"/>
      <c r="H17" s="62"/>
    </row>
    <row r="18" spans="2:8" x14ac:dyDescent="0.25">
      <c r="B18" s="4"/>
    </row>
    <row r="29" spans="2:8" x14ac:dyDescent="0.25">
      <c r="B29" t="s">
        <v>58</v>
      </c>
    </row>
    <row r="30" spans="2:8" x14ac:dyDescent="0.25">
      <c r="B30" t="s">
        <v>91</v>
      </c>
      <c r="D30" s="64">
        <v>100000</v>
      </c>
      <c r="E30" t="s">
        <v>92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AD3A20CB54574192834CA2AD2EF0EF" ma:contentTypeVersion="9" ma:contentTypeDescription="Create a new document." ma:contentTypeScope="" ma:versionID="c2e26aeec47569c3b61882f9a8f81514">
  <xsd:schema xmlns:xsd="http://www.w3.org/2001/XMLSchema" xmlns:xs="http://www.w3.org/2001/XMLSchema" xmlns:p="http://schemas.microsoft.com/office/2006/metadata/properties" xmlns:ns3="4cf64d44-ed6d-4582-b9a5-e0a92e6d0e4a" targetNamespace="http://schemas.microsoft.com/office/2006/metadata/properties" ma:root="true" ma:fieldsID="f774898265acb91a26d7647b7db43be4" ns3:_="">
    <xsd:import namespace="4cf64d44-ed6d-4582-b9a5-e0a92e6d0e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64d44-ed6d-4582-b9a5-e0a92e6d0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8BC37-3593-441F-BEAF-609EBDCBFAC6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4cf64d44-ed6d-4582-b9a5-e0a92e6d0e4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2E05F0-2EF5-4F44-8578-7F9FF007A0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58971-F46B-4FDF-B650-765D2EC1A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64d44-ed6d-4582-b9a5-e0a92e6d0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expenditure</vt:lpstr>
      <vt:lpstr>income</vt:lpstr>
      <vt:lpstr>Reserve Sum</vt:lpstr>
      <vt:lpstr>Projects Admin reserve</vt:lpstr>
      <vt:lpstr>Core Fund Reserve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Boyd, Anne (EnterpriseStokeStaffs)</dc:creator>
  <cp:lastModifiedBy>Boyd, Anne (EnterpriseStokeStaffs)</cp:lastModifiedBy>
  <dcterms:created xsi:type="dcterms:W3CDTF">2021-05-09T15:24:17Z</dcterms:created>
  <dcterms:modified xsi:type="dcterms:W3CDTF">2021-05-14T09:13:46Z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0x010100C5AD3A20CB54574192834CA2AD2EF0EF</vt:lpwstr>
  </property>
</Properties>
</file>