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00001 SSLEP\PAG - reports\2019.09.24 PAG reports\"/>
    </mc:Choice>
  </mc:AlternateContent>
  <xr:revisionPtr revIDLastSave="0" documentId="8_{7F0AAFC9-92D2-4ABB-AC6A-090C2B67FC2D}" xr6:coauthVersionLast="41" xr6:coauthVersionMax="41" xr10:uidLastSave="{00000000-0000-0000-0000-000000000000}"/>
  <bookViews>
    <workbookView xWindow="22920" yWindow="-120" windowWidth="29040" windowHeight="14460" tabRatio="598" xr2:uid="{00000000-000D-0000-FFFF-FFFF00000000}"/>
  </bookViews>
  <sheets>
    <sheet name="LGD1,2 &amp; 3 Q1 19-20" sheetId="8" r:id="rId1"/>
    <sheet name="City Deal Q1 19-20 " sheetId="9" state="hidden" r:id="rId2"/>
  </sheets>
  <definedNames>
    <definedName name="_xlnm.Print_Area" localSheetId="0">'LGD1,2 &amp; 3 Q1 19-20'!$A$3:$Q$49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5" i="8" l="1"/>
  <c r="O33" i="8"/>
  <c r="L33" i="8"/>
  <c r="D20" i="8" l="1"/>
  <c r="E20" i="8"/>
  <c r="M33" i="8" l="1"/>
  <c r="M29" i="8" l="1"/>
  <c r="L26" i="8"/>
  <c r="L25" i="8"/>
  <c r="L24" i="8"/>
  <c r="L23" i="8"/>
  <c r="O23" i="8" s="1"/>
  <c r="L20" i="8"/>
  <c r="L19" i="8"/>
  <c r="L18" i="8"/>
  <c r="L17" i="8"/>
  <c r="L14" i="8"/>
  <c r="L13" i="8"/>
  <c r="L12" i="8"/>
  <c r="M26" i="8" l="1"/>
  <c r="M25" i="8"/>
  <c r="M24" i="8"/>
  <c r="M23" i="8"/>
  <c r="C31" i="8" l="1"/>
  <c r="R7" i="9" l="1"/>
  <c r="O6" i="9" l="1"/>
  <c r="R6" i="9" s="1"/>
  <c r="M13" i="8" l="1"/>
  <c r="M14" i="8"/>
  <c r="M17" i="8"/>
  <c r="M18" i="8"/>
  <c r="M19" i="8"/>
  <c r="M20" i="8"/>
  <c r="M12" i="8" l="1"/>
  <c r="M7" i="9" l="1"/>
  <c r="M6" i="9"/>
  <c r="K31" i="8" l="1"/>
  <c r="I31" i="8"/>
  <c r="G31" i="8"/>
  <c r="E31" i="8" l="1"/>
  <c r="L7" i="9" l="1"/>
  <c r="L6" i="9"/>
  <c r="L11" i="9"/>
  <c r="O11" i="9" s="1"/>
  <c r="R11" i="9" s="1"/>
  <c r="M11" i="9" l="1"/>
  <c r="J31" i="8"/>
  <c r="L8" i="8"/>
  <c r="O31" i="8"/>
  <c r="O35" i="8" s="1"/>
  <c r="M8" i="8"/>
  <c r="H31" i="8"/>
  <c r="F31" i="8"/>
  <c r="D31" i="8"/>
  <c r="B31" i="8"/>
  <c r="L31" i="8" l="1"/>
  <c r="L35" i="8" s="1"/>
  <c r="M31" i="8"/>
  <c r="M37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Broad, John (F&amp;R)</author>
  </authors>
  <commentList>
    <comment ref="L12" authorId="0" shapeId="0" xr:uid="{BBC59B10-87C7-48D4-93A6-F1CE7BB0F471}">
      <text>
        <r>
          <rPr>
            <b/>
            <sz val="9"/>
            <color indexed="81"/>
            <rFont val="Tahoma"/>
            <family val="2"/>
          </rPr>
          <t>Broad, John (F&amp;R):</t>
        </r>
        <r>
          <rPr>
            <sz val="9"/>
            <color indexed="81"/>
            <rFont val="Tahoma"/>
            <family val="2"/>
          </rPr>
          <t xml:space="preserve">
£110k split 50:50 between Q2 &amp; Q3 until full spend plan has been agreed by TBC in mid June.</t>
        </r>
      </text>
    </comment>
    <comment ref="J13" authorId="0" shapeId="0" xr:uid="{A4663D83-1CEC-4A2D-919B-9BD0D6D5AC44}">
      <text>
        <r>
          <rPr>
            <b/>
            <sz val="9"/>
            <color indexed="81"/>
            <rFont val="Tahoma"/>
            <family val="2"/>
          </rPr>
          <t>Broad, John (F&amp;R):</t>
        </r>
        <r>
          <rPr>
            <sz val="9"/>
            <color indexed="81"/>
            <rFont val="Tahoma"/>
            <family val="2"/>
          </rPr>
          <t xml:space="preserve">
CCA profile is deferred at this stage (Q1). Now likely to be set at Q2</t>
        </r>
      </text>
    </comment>
    <comment ref="O14" authorId="0" shapeId="0" xr:uid="{5A43DCE2-259C-4E98-A874-E5F23E615B27}">
      <text>
        <r>
          <rPr>
            <b/>
            <sz val="9"/>
            <color indexed="81"/>
            <rFont val="Tahoma"/>
            <family val="2"/>
          </rPr>
          <t>Broad, John (F&amp;R):</t>
        </r>
        <r>
          <rPr>
            <sz val="9"/>
            <color indexed="81"/>
            <rFont val="Tahoma"/>
            <family val="2"/>
          </rPr>
          <t xml:space="preserve">
Project change of request now expected to be submitted, so deferred LGF Grant allocation to 2020-21.</t>
        </r>
      </text>
    </comment>
    <comment ref="E20" authorId="0" shapeId="0" xr:uid="{DB0AC7AB-0D40-43CC-B7E4-0C8F9DF5034D}">
      <text>
        <r>
          <rPr>
            <b/>
            <sz val="9"/>
            <color indexed="81"/>
            <rFont val="Tahoma"/>
            <family val="2"/>
          </rPr>
          <t>Broad, John (F&amp;R):</t>
        </r>
        <r>
          <rPr>
            <sz val="9"/>
            <color indexed="81"/>
            <rFont val="Tahoma"/>
            <family val="2"/>
          </rPr>
          <t xml:space="preserve">
SoT College 1st claim (£80,281.86); 2nd claim (£114,854.61); Stoke College 3rd Claim (£183,291.44) </t>
        </r>
      </text>
    </comment>
  </commentList>
</comments>
</file>

<file path=xl/sharedStrings.xml><?xml version="1.0" encoding="utf-8"?>
<sst xmlns="http://schemas.openxmlformats.org/spreadsheetml/2006/main" count="123" uniqueCount="70">
  <si>
    <t>Scheme / Project</t>
  </si>
  <si>
    <t>2019/20</t>
  </si>
  <si>
    <t>2020/21</t>
  </si>
  <si>
    <t>Local Growth Deal 3</t>
  </si>
  <si>
    <t>£m</t>
  </si>
  <si>
    <t>Skills Capital Equipment Fund</t>
  </si>
  <si>
    <t xml:space="preserve">Totals </t>
  </si>
  <si>
    <t>Local Growth Deal 1</t>
  </si>
  <si>
    <t>Local Growth Deal 2</t>
  </si>
  <si>
    <t xml:space="preserve">Town &amp; City Centre Development Programme </t>
  </si>
  <si>
    <t>Control totals</t>
  </si>
  <si>
    <t xml:space="preserve">City Deal </t>
  </si>
  <si>
    <t>Stoke District Heat Network</t>
  </si>
  <si>
    <t>Keele SMART Energy Network Demonstrator</t>
  </si>
  <si>
    <t xml:space="preserve">Local Growth Deal </t>
  </si>
  <si>
    <t>Etruria Valley (DfT Retained Scheme)</t>
  </si>
  <si>
    <t>Note:</t>
  </si>
  <si>
    <t>Local Sustainable Transport Programme (SoTCC)</t>
  </si>
  <si>
    <t>Annual Local Growth Fund Allocations</t>
  </si>
  <si>
    <t>Notes:</t>
  </si>
  <si>
    <t xml:space="preserve">Total Budget </t>
  </si>
  <si>
    <t>2018/19 Quarterly Spend Profile &amp; Actuals</t>
  </si>
  <si>
    <t>Churnet Works Small Business Units</t>
  </si>
  <si>
    <t>LGF Grant Allocation 2019/20</t>
  </si>
  <si>
    <t>This profile is based on the without Public Inquiry scenario. If the project were to be the subject of a Public Inquiry then the start date on site date would be pushed back by approcimately 18 months dpending on the number of landowners</t>
  </si>
  <si>
    <t>The 'With Public Inquiry' profile would be:</t>
  </si>
  <si>
    <t>2018/19</t>
  </si>
  <si>
    <t>£0m</t>
  </si>
  <si>
    <t>£7.854m</t>
  </si>
  <si>
    <t>£10.646m</t>
  </si>
  <si>
    <t>Total</t>
  </si>
  <si>
    <t>£18.500m</t>
  </si>
  <si>
    <t>STD/Grant</t>
  </si>
  <si>
    <t>2019-20 Local Growth Deals 1- 3 Annual &amp; Quarterly Spend Profiles</t>
  </si>
  <si>
    <t>City Deal Schemes 2019/20 Quarterly Spend Profiles</t>
  </si>
  <si>
    <t>April 2019 Approved Allocation</t>
  </si>
  <si>
    <t>Q1 2019/20</t>
  </si>
  <si>
    <t xml:space="preserve">1.) </t>
  </si>
  <si>
    <t>2.)</t>
  </si>
  <si>
    <t>Q2 2019/20</t>
  </si>
  <si>
    <t>Q3 2019/20</t>
  </si>
  <si>
    <t>Q4 2019-20</t>
  </si>
  <si>
    <t>Q1 2019/20 Actual</t>
  </si>
  <si>
    <t>Q2 2019/20 Actual</t>
  </si>
  <si>
    <t>Q3 2019/20 Actual</t>
  </si>
  <si>
    <t>Q4 2019/20 Actual</t>
  </si>
  <si>
    <t>Total 2019/20 Actuals</t>
  </si>
  <si>
    <t>Q4 2019/20 PROVISIONAL</t>
  </si>
  <si>
    <t>FINAL 2019/20</t>
  </si>
  <si>
    <t xml:space="preserve">1.)   </t>
  </si>
  <si>
    <t xml:space="preserve">2.)   </t>
  </si>
  <si>
    <t xml:space="preserve">3.)   </t>
  </si>
  <si>
    <t xml:space="preserve">4.)   </t>
  </si>
  <si>
    <t xml:space="preserve">5.)   </t>
  </si>
  <si>
    <t>New Local Growth Deal Schemes/Projects</t>
  </si>
  <si>
    <t>Power Upgrade to Stoke Railway Station</t>
  </si>
  <si>
    <t>Victoria Ground (Phase 2)</t>
  </si>
  <si>
    <t>Blythe Park Extension Infrastructure Project</t>
  </si>
  <si>
    <t>Stafford Station Gateway Land Purchase</t>
  </si>
  <si>
    <t>City East Link Road (SoTCC)</t>
  </si>
  <si>
    <t>City Centre Access (SoTCC)</t>
  </si>
  <si>
    <t>Spode Church Street - Phase 2 (SoTCC)</t>
  </si>
  <si>
    <t>LTB - Etruria Valley (SoTCC)</t>
  </si>
  <si>
    <t>Tamworth Enterprise Quarter</t>
  </si>
  <si>
    <t xml:space="preserve">Total 2019/20 Budget Profile </t>
  </si>
  <si>
    <t xml:space="preserve">Cannock Chase and Silverdale Enterprise Centres </t>
  </si>
  <si>
    <t>Stoke Flood Aleviation Scheme</t>
  </si>
  <si>
    <t>(Over) or Underspend of LGF Grant Allocation</t>
  </si>
  <si>
    <t>APPENDIX C</t>
  </si>
  <si>
    <t>£0.5m unallocated - Churnet Works have withdrawn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</si>
</sst>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0_-;\-* #,##0.000_-;_-* &quot;-&quot;??_-;_-@_-"/>
    <numFmt numFmtId="165" formatCode="#,##0.000_ ;[Red]\-#,##0.000\ "/>
    <numFmt numFmtId="166" formatCode="_-* #,##0.000_-;\-* #,##0.000_-;_-* &quot;-&quot;???_-;_-@_-"/>
    <numFmt numFmtId="167" formatCode="0.0%"/>
  </numFmts>
  <fonts count="3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0"/>
      <name val="Verdana"/>
      <family val="2"/>
    </font>
    <font>
      <b/>
      <sz val="11"/>
      <color theme="1"/>
      <name val="Calibri"/>
      <family val="2"/>
      <scheme val="minor"/>
    </font>
    <font>
      <b/>
      <u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10"/>
      <color theme="1"/>
      <name val="Verdana"/>
      <family val="2"/>
    </font>
    <font>
      <b/>
      <u/>
      <sz val="10"/>
      <name val="Verdana"/>
      <family val="2"/>
    </font>
    <font>
      <b/>
      <u/>
      <sz val="10"/>
      <name val="Arial"/>
      <family val="2"/>
    </font>
    <font>
      <b/>
      <sz val="20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2"/>
      <name val="Arial"/>
      <family val="2"/>
    </font>
    <font>
      <b/>
      <sz val="12"/>
      <name val="Verdana"/>
      <family val="2"/>
    </font>
    <font>
      <b/>
      <sz val="11"/>
      <color theme="1"/>
      <name val="Arial"/>
      <family val="2"/>
    </font>
    <font>
      <b/>
      <sz val="8"/>
      <name val="Verdana"/>
      <family val="2"/>
    </font>
    <font>
      <sz val="10"/>
      <name val="Calibri"/>
      <family val="2"/>
      <scheme val="minor"/>
    </font>
    <font>
      <b/>
      <sz val="11"/>
      <name val="Arial"/>
      <family val="2"/>
    </font>
    <font>
      <b/>
      <sz val="12"/>
      <color theme="0"/>
      <name val="Arial"/>
      <family val="2"/>
    </font>
    <font>
      <b/>
      <u/>
      <sz val="14"/>
      <name val="Arial"/>
      <family val="2"/>
    </font>
    <font>
      <b/>
      <u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3" fillId="0" borderId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/>
  </cellStyleXfs>
  <cellXfs count="155">
    <xf numFmtId="0" fontId="0" fillId="0" borderId="0" xfId="0"/>
    <xf numFmtId="0" fontId="4" fillId="0" borderId="0" xfId="2" applyFont="1"/>
    <xf numFmtId="0" fontId="5" fillId="0" borderId="0" xfId="2" applyFont="1" applyFill="1" applyBorder="1"/>
    <xf numFmtId="0" fontId="6" fillId="0" borderId="0" xfId="2" applyFont="1"/>
    <xf numFmtId="0" fontId="10" fillId="0" borderId="0" xfId="0" applyFont="1"/>
    <xf numFmtId="164" fontId="0" fillId="0" borderId="0" xfId="1" applyNumberFormat="1" applyFont="1"/>
    <xf numFmtId="0" fontId="11" fillId="0" borderId="0" xfId="0" applyFont="1"/>
    <xf numFmtId="164" fontId="0" fillId="0" borderId="0" xfId="1" applyNumberFormat="1" applyFont="1" applyFill="1" applyBorder="1"/>
    <xf numFmtId="164" fontId="11" fillId="0" borderId="0" xfId="1" applyNumberFormat="1" applyFont="1"/>
    <xf numFmtId="164" fontId="9" fillId="0" borderId="0" xfId="1" applyNumberFormat="1" applyFont="1"/>
    <xf numFmtId="164" fontId="6" fillId="0" borderId="0" xfId="1" applyNumberFormat="1" applyFont="1" applyFill="1" applyBorder="1"/>
    <xf numFmtId="164" fontId="9" fillId="0" borderId="2" xfId="1" applyNumberFormat="1" applyFont="1" applyBorder="1" applyAlignment="1">
      <alignment horizontal="center"/>
    </xf>
    <xf numFmtId="164" fontId="9" fillId="0" borderId="0" xfId="1" applyNumberFormat="1" applyFont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164" fontId="1" fillId="0" borderId="0" xfId="1" applyNumberFormat="1" applyFont="1"/>
    <xf numFmtId="164" fontId="6" fillId="0" borderId="1" xfId="1" applyNumberFormat="1" applyFont="1" applyFill="1" applyBorder="1"/>
    <xf numFmtId="164" fontId="3" fillId="0" borderId="0" xfId="1" applyNumberFormat="1" applyFont="1" applyFill="1" applyBorder="1"/>
    <xf numFmtId="164" fontId="11" fillId="0" borderId="1" xfId="1" applyNumberFormat="1" applyFont="1" applyBorder="1"/>
    <xf numFmtId="164" fontId="11" fillId="0" borderId="0" xfId="1" applyNumberFormat="1" applyFont="1" applyFill="1"/>
    <xf numFmtId="164" fontId="2" fillId="0" borderId="0" xfId="1" applyNumberFormat="1" applyFont="1"/>
    <xf numFmtId="164" fontId="3" fillId="0" borderId="0" xfId="1" applyNumberFormat="1" applyFont="1"/>
    <xf numFmtId="164" fontId="4" fillId="0" borderId="0" xfId="1" applyNumberFormat="1" applyFont="1"/>
    <xf numFmtId="164" fontId="3" fillId="0" borderId="0" xfId="1" applyNumberFormat="1" applyFont="1" applyBorder="1"/>
    <xf numFmtId="164" fontId="5" fillId="0" borderId="0" xfId="1" applyNumberFormat="1" applyFont="1" applyFill="1" applyBorder="1"/>
    <xf numFmtId="164" fontId="6" fillId="0" borderId="0" xfId="1" applyNumberFormat="1" applyFont="1"/>
    <xf numFmtId="0" fontId="11" fillId="0" borderId="0" xfId="0" applyFont="1" applyFill="1" applyBorder="1"/>
    <xf numFmtId="0" fontId="0" fillId="0" borderId="0" xfId="0" applyFill="1" applyBorder="1"/>
    <xf numFmtId="164" fontId="5" fillId="0" borderId="6" xfId="1" applyNumberFormat="1" applyFont="1" applyFill="1" applyBorder="1"/>
    <xf numFmtId="165" fontId="18" fillId="0" borderId="6" xfId="1" applyNumberFormat="1" applyFont="1" applyBorder="1"/>
    <xf numFmtId="165" fontId="18" fillId="0" borderId="0" xfId="1" applyNumberFormat="1" applyFont="1"/>
    <xf numFmtId="164" fontId="6" fillId="2" borderId="2" xfId="1" applyNumberFormat="1" applyFont="1" applyFill="1" applyBorder="1"/>
    <xf numFmtId="0" fontId="9" fillId="0" borderId="0" xfId="0" applyFont="1"/>
    <xf numFmtId="164" fontId="17" fillId="0" borderId="0" xfId="1" applyNumberFormat="1" applyFont="1" applyFill="1" applyBorder="1"/>
    <xf numFmtId="164" fontId="17" fillId="2" borderId="10" xfId="1" applyNumberFormat="1" applyFont="1" applyFill="1" applyBorder="1" applyAlignment="1">
      <alignment horizontal="center"/>
    </xf>
    <xf numFmtId="164" fontId="6" fillId="0" borderId="11" xfId="1" applyNumberFormat="1" applyFont="1" applyFill="1" applyBorder="1"/>
    <xf numFmtId="164" fontId="21" fillId="0" borderId="0" xfId="1" applyNumberFormat="1" applyFont="1"/>
    <xf numFmtId="164" fontId="17" fillId="0" borderId="9" xfId="1" applyNumberFormat="1" applyFont="1" applyFill="1" applyBorder="1" applyAlignment="1">
      <alignment horizontal="center"/>
    </xf>
    <xf numFmtId="164" fontId="17" fillId="0" borderId="11" xfId="1" applyNumberFormat="1" applyFont="1" applyFill="1" applyBorder="1" applyAlignment="1">
      <alignment horizontal="center"/>
    </xf>
    <xf numFmtId="164" fontId="14" fillId="0" borderId="11" xfId="1" applyNumberFormat="1" applyFont="1" applyFill="1" applyBorder="1"/>
    <xf numFmtId="164" fontId="6" fillId="2" borderId="12" xfId="1" applyNumberFormat="1" applyFont="1" applyFill="1" applyBorder="1"/>
    <xf numFmtId="164" fontId="3" fillId="0" borderId="9" xfId="1" applyNumberFormat="1" applyFont="1" applyFill="1" applyBorder="1"/>
    <xf numFmtId="164" fontId="6" fillId="0" borderId="9" xfId="1" applyNumberFormat="1" applyFont="1" applyBorder="1"/>
    <xf numFmtId="164" fontId="17" fillId="2" borderId="12" xfId="1" applyNumberFormat="1" applyFont="1" applyFill="1" applyBorder="1"/>
    <xf numFmtId="164" fontId="17" fillId="0" borderId="11" xfId="1" applyNumberFormat="1" applyFont="1" applyFill="1" applyBorder="1"/>
    <xf numFmtId="164" fontId="22" fillId="0" borderId="0" xfId="1" applyNumberFormat="1" applyFont="1"/>
    <xf numFmtId="0" fontId="13" fillId="0" borderId="0" xfId="2" applyFont="1" applyFill="1" applyBorder="1"/>
    <xf numFmtId="164" fontId="1" fillId="0" borderId="0" xfId="1" applyNumberFormat="1" applyFont="1" applyFill="1"/>
    <xf numFmtId="0" fontId="23" fillId="0" borderId="0" xfId="0" applyFont="1"/>
    <xf numFmtId="0" fontId="24" fillId="0" borderId="0" xfId="2" applyFont="1"/>
    <xf numFmtId="0" fontId="17" fillId="0" borderId="0" xfId="2" applyFont="1"/>
    <xf numFmtId="0" fontId="13" fillId="0" borderId="0" xfId="0" applyFont="1"/>
    <xf numFmtId="0" fontId="13" fillId="0" borderId="0" xfId="2" applyFont="1" applyFill="1"/>
    <xf numFmtId="164" fontId="17" fillId="2" borderId="1" xfId="1" applyNumberFormat="1" applyFont="1" applyFill="1" applyBorder="1"/>
    <xf numFmtId="164" fontId="2" fillId="0" borderId="0" xfId="1" applyNumberFormat="1" applyFont="1" applyFill="1" applyBorder="1"/>
    <xf numFmtId="164" fontId="25" fillId="0" borderId="0" xfId="1" applyNumberFormat="1" applyFont="1" applyFill="1" applyBorder="1"/>
    <xf numFmtId="164" fontId="26" fillId="0" borderId="0" xfId="1" applyNumberFormat="1" applyFont="1" applyFill="1" applyBorder="1"/>
    <xf numFmtId="164" fontId="6" fillId="0" borderId="14" xfId="1" applyNumberFormat="1" applyFont="1" applyBorder="1" applyAlignment="1">
      <alignment horizontal="center"/>
    </xf>
    <xf numFmtId="164" fontId="6" fillId="2" borderId="15" xfId="1" applyNumberFormat="1" applyFont="1" applyFill="1" applyBorder="1" applyAlignment="1">
      <alignment horizontal="center" wrapText="1"/>
    </xf>
    <xf numFmtId="164" fontId="6" fillId="0" borderId="14" xfId="1" applyNumberFormat="1" applyFont="1" applyBorder="1" applyAlignment="1">
      <alignment horizontal="center" wrapText="1"/>
    </xf>
    <xf numFmtId="164" fontId="2" fillId="0" borderId="8" xfId="1" applyNumberFormat="1" applyFont="1" applyBorder="1" applyAlignment="1">
      <alignment horizontal="center"/>
    </xf>
    <xf numFmtId="164" fontId="5" fillId="0" borderId="12" xfId="1" applyNumberFormat="1" applyFont="1" applyFill="1" applyBorder="1" applyAlignment="1">
      <alignment horizontal="center"/>
    </xf>
    <xf numFmtId="164" fontId="12" fillId="0" borderId="12" xfId="1" applyNumberFormat="1" applyFont="1" applyFill="1" applyBorder="1" applyAlignment="1">
      <alignment horizontal="center"/>
    </xf>
    <xf numFmtId="164" fontId="11" fillId="0" borderId="12" xfId="1" applyNumberFormat="1" applyFont="1" applyBorder="1"/>
    <xf numFmtId="164" fontId="11" fillId="0" borderId="10" xfId="1" applyNumberFormat="1" applyFont="1" applyBorder="1"/>
    <xf numFmtId="164" fontId="13" fillId="0" borderId="12" xfId="1" applyNumberFormat="1" applyFont="1" applyFill="1" applyBorder="1" applyAlignment="1">
      <alignment horizontal="center"/>
    </xf>
    <xf numFmtId="164" fontId="11" fillId="0" borderId="12" xfId="1" applyNumberFormat="1" applyFont="1" applyFill="1" applyBorder="1"/>
    <xf numFmtId="164" fontId="9" fillId="0" borderId="17" xfId="1" applyNumberFormat="1" applyFont="1" applyFill="1" applyBorder="1"/>
    <xf numFmtId="164" fontId="13" fillId="0" borderId="19" xfId="1" applyNumberFormat="1" applyFont="1" applyFill="1" applyBorder="1" applyAlignment="1">
      <alignment horizontal="center"/>
    </xf>
    <xf numFmtId="164" fontId="13" fillId="0" borderId="19" xfId="1" applyNumberFormat="1" applyFont="1" applyFill="1" applyBorder="1" applyAlignment="1">
      <alignment horizontal="right" vertical="top"/>
    </xf>
    <xf numFmtId="164" fontId="9" fillId="0" borderId="19" xfId="1" applyNumberFormat="1" applyFont="1" applyFill="1" applyBorder="1" applyAlignment="1">
      <alignment horizontal="right" vertical="top" wrapText="1"/>
    </xf>
    <xf numFmtId="164" fontId="9" fillId="0" borderId="17" xfId="1" applyNumberFormat="1" applyFont="1" applyFill="1" applyBorder="1" applyAlignment="1">
      <alignment horizontal="right" vertical="top" wrapText="1"/>
    </xf>
    <xf numFmtId="164" fontId="9" fillId="0" borderId="18" xfId="1" applyNumberFormat="1" applyFont="1" applyFill="1" applyBorder="1" applyAlignment="1">
      <alignment horizontal="right" vertical="top" wrapText="1"/>
    </xf>
    <xf numFmtId="0" fontId="20" fillId="0" borderId="17" xfId="2" applyFont="1" applyFill="1" applyBorder="1"/>
    <xf numFmtId="0" fontId="19" fillId="0" borderId="17" xfId="2" applyFont="1" applyFill="1" applyBorder="1"/>
    <xf numFmtId="0" fontId="13" fillId="0" borderId="21" xfId="2" applyFont="1" applyFill="1" applyBorder="1"/>
    <xf numFmtId="49" fontId="12" fillId="0" borderId="17" xfId="2" applyNumberFormat="1" applyFont="1" applyFill="1" applyBorder="1" applyAlignment="1">
      <alignment horizontal="left" wrapText="1"/>
    </xf>
    <xf numFmtId="0" fontId="12" fillId="0" borderId="17" xfId="0" applyFont="1" applyFill="1" applyBorder="1" applyAlignment="1">
      <alignment vertical="top" wrapText="1"/>
    </xf>
    <xf numFmtId="0" fontId="12" fillId="0" borderId="18" xfId="0" applyFont="1" applyFill="1" applyBorder="1" applyAlignment="1">
      <alignment vertical="top" wrapText="1"/>
    </xf>
    <xf numFmtId="0" fontId="20" fillId="0" borderId="20" xfId="2" applyFont="1" applyFill="1" applyBorder="1"/>
    <xf numFmtId="0" fontId="5" fillId="0" borderId="13" xfId="2" applyFont="1" applyFill="1" applyBorder="1"/>
    <xf numFmtId="164" fontId="5" fillId="0" borderId="13" xfId="1" applyNumberFormat="1" applyFont="1" applyFill="1" applyBorder="1" applyAlignment="1">
      <alignment horizontal="center" wrapText="1"/>
    </xf>
    <xf numFmtId="164" fontId="17" fillId="0" borderId="23" xfId="1" applyNumberFormat="1" applyFont="1" applyFill="1" applyBorder="1" applyAlignment="1">
      <alignment horizontal="center"/>
    </xf>
    <xf numFmtId="164" fontId="17" fillId="2" borderId="24" xfId="1" applyNumberFormat="1" applyFont="1" applyFill="1" applyBorder="1" applyAlignment="1">
      <alignment horizontal="center"/>
    </xf>
    <xf numFmtId="164" fontId="5" fillId="0" borderId="23" xfId="1" applyNumberFormat="1" applyFont="1" applyFill="1" applyBorder="1" applyAlignment="1">
      <alignment horizontal="center"/>
    </xf>
    <xf numFmtId="0" fontId="5" fillId="0" borderId="25" xfId="2" applyFont="1" applyFill="1" applyBorder="1"/>
    <xf numFmtId="164" fontId="5" fillId="0" borderId="26" xfId="1" applyNumberFormat="1" applyFont="1" applyFill="1" applyBorder="1"/>
    <xf numFmtId="164" fontId="17" fillId="2" borderId="26" xfId="1" applyNumberFormat="1" applyFont="1" applyFill="1" applyBorder="1"/>
    <xf numFmtId="164" fontId="17" fillId="0" borderId="26" xfId="1" applyNumberFormat="1" applyFont="1" applyFill="1" applyBorder="1"/>
    <xf numFmtId="164" fontId="13" fillId="0" borderId="13" xfId="1" quotePrefix="1" applyNumberFormat="1" applyFont="1" applyBorder="1" applyAlignment="1">
      <alignment horizontal="center" wrapText="1"/>
    </xf>
    <xf numFmtId="164" fontId="27" fillId="0" borderId="18" xfId="1" applyNumberFormat="1" applyFont="1" applyFill="1" applyBorder="1"/>
    <xf numFmtId="164" fontId="5" fillId="0" borderId="22" xfId="1" applyNumberFormat="1" applyFont="1" applyFill="1" applyBorder="1" applyAlignment="1">
      <alignment horizontal="center"/>
    </xf>
    <xf numFmtId="164" fontId="9" fillId="3" borderId="1" xfId="1" applyNumberFormat="1" applyFont="1" applyFill="1" applyBorder="1" applyAlignment="1">
      <alignment horizontal="center" wrapText="1"/>
    </xf>
    <xf numFmtId="164" fontId="9" fillId="3" borderId="1" xfId="1" applyNumberFormat="1" applyFont="1" applyFill="1" applyBorder="1" applyAlignment="1">
      <alignment horizontal="center"/>
    </xf>
    <xf numFmtId="164" fontId="9" fillId="3" borderId="1" xfId="1" applyNumberFormat="1" applyFont="1" applyFill="1" applyBorder="1"/>
    <xf numFmtId="0" fontId="7" fillId="0" borderId="23" xfId="2" applyFont="1" applyFill="1" applyBorder="1"/>
    <xf numFmtId="164" fontId="5" fillId="0" borderId="27" xfId="1" applyNumberFormat="1" applyFont="1" applyFill="1" applyBorder="1" applyAlignment="1">
      <alignment horizontal="center"/>
    </xf>
    <xf numFmtId="164" fontId="5" fillId="2" borderId="27" xfId="1" applyNumberFormat="1" applyFont="1" applyFill="1" applyBorder="1" applyAlignment="1">
      <alignment horizontal="center"/>
    </xf>
    <xf numFmtId="164" fontId="5" fillId="0" borderId="28" xfId="1" applyNumberFormat="1" applyFont="1" applyFill="1" applyBorder="1" applyAlignment="1">
      <alignment horizontal="center"/>
    </xf>
    <xf numFmtId="164" fontId="5" fillId="2" borderId="8" xfId="1" applyNumberFormat="1" applyFont="1" applyFill="1" applyBorder="1" applyAlignment="1">
      <alignment horizontal="center"/>
    </xf>
    <xf numFmtId="164" fontId="6" fillId="0" borderId="30" xfId="1" applyNumberFormat="1" applyFont="1" applyFill="1" applyBorder="1"/>
    <xf numFmtId="164" fontId="6" fillId="2" borderId="31" xfId="1" applyNumberFormat="1" applyFont="1" applyFill="1" applyBorder="1"/>
    <xf numFmtId="0" fontId="7" fillId="0" borderId="7" xfId="2" applyFont="1" applyFill="1" applyBorder="1"/>
    <xf numFmtId="164" fontId="6" fillId="2" borderId="10" xfId="1" applyNumberFormat="1" applyFont="1" applyFill="1" applyBorder="1"/>
    <xf numFmtId="164" fontId="17" fillId="2" borderId="10" xfId="1" applyNumberFormat="1" applyFont="1" applyFill="1" applyBorder="1"/>
    <xf numFmtId="164" fontId="3" fillId="0" borderId="9" xfId="1" applyNumberFormat="1" applyFont="1" applyFill="1" applyBorder="1"/>
    <xf numFmtId="164" fontId="3" fillId="2" borderId="10" xfId="1" applyNumberFormat="1" applyFont="1" applyFill="1" applyBorder="1"/>
    <xf numFmtId="164" fontId="14" fillId="2" borderId="12" xfId="1" applyNumberFormat="1" applyFont="1" applyFill="1" applyBorder="1"/>
    <xf numFmtId="164" fontId="5" fillId="2" borderId="6" xfId="1" applyNumberFormat="1" applyFont="1" applyFill="1" applyBorder="1" applyAlignment="1">
      <alignment horizontal="center"/>
    </xf>
    <xf numFmtId="0" fontId="12" fillId="0" borderId="17" xfId="2" applyFont="1" applyFill="1" applyBorder="1"/>
    <xf numFmtId="164" fontId="6" fillId="2" borderId="12" xfId="1" applyNumberFormat="1" applyFont="1" applyFill="1" applyBorder="1"/>
    <xf numFmtId="164" fontId="6" fillId="2" borderId="30" xfId="1" applyNumberFormat="1" applyFont="1" applyFill="1" applyBorder="1"/>
    <xf numFmtId="164" fontId="17" fillId="2" borderId="30" xfId="1" applyNumberFormat="1" applyFont="1" applyFill="1" applyBorder="1"/>
    <xf numFmtId="164" fontId="17" fillId="2" borderId="10" xfId="1" applyNumberFormat="1" applyFont="1" applyFill="1" applyBorder="1" applyAlignment="1">
      <alignment horizontal="center"/>
    </xf>
    <xf numFmtId="164" fontId="6" fillId="4" borderId="2" xfId="1" applyNumberFormat="1" applyFont="1" applyFill="1" applyBorder="1"/>
    <xf numFmtId="0" fontId="20" fillId="0" borderId="21" xfId="2" applyFont="1" applyFill="1" applyBorder="1"/>
    <xf numFmtId="0" fontId="30" fillId="0" borderId="0" xfId="2" applyFont="1" applyAlignment="1"/>
    <xf numFmtId="0" fontId="12" fillId="0" borderId="20" xfId="2" applyFont="1" applyFill="1" applyBorder="1"/>
    <xf numFmtId="0" fontId="31" fillId="0" borderId="0" xfId="0" applyFont="1"/>
    <xf numFmtId="164" fontId="2" fillId="0" borderId="1" xfId="1" applyNumberFormat="1" applyFont="1" applyBorder="1"/>
    <xf numFmtId="0" fontId="8" fillId="0" borderId="29" xfId="2" applyFont="1" applyFill="1" applyBorder="1"/>
    <xf numFmtId="164" fontId="6" fillId="2" borderId="30" xfId="1" applyNumberFormat="1" applyFont="1" applyFill="1" applyBorder="1"/>
    <xf numFmtId="164" fontId="6" fillId="0" borderId="30" xfId="1" applyNumberFormat="1" applyFont="1" applyBorder="1"/>
    <xf numFmtId="167" fontId="2" fillId="6" borderId="1" xfId="24" applyNumberFormat="1" applyFont="1" applyFill="1" applyBorder="1"/>
    <xf numFmtId="164" fontId="11" fillId="0" borderId="1" xfId="1" applyNumberFormat="1" applyFont="1" applyBorder="1" applyAlignment="1">
      <alignment horizontal="right"/>
    </xf>
    <xf numFmtId="164" fontId="17" fillId="0" borderId="9" xfId="1" applyNumberFormat="1" applyFont="1" applyFill="1" applyBorder="1"/>
    <xf numFmtId="164" fontId="6" fillId="0" borderId="9" xfId="1" applyNumberFormat="1" applyFont="1" applyFill="1" applyBorder="1"/>
    <xf numFmtId="164" fontId="29" fillId="5" borderId="5" xfId="1" applyNumberFormat="1" applyFont="1" applyFill="1" applyBorder="1" applyAlignment="1">
      <alignment horizontal="center"/>
    </xf>
    <xf numFmtId="164" fontId="6" fillId="0" borderId="27" xfId="1" applyNumberFormat="1" applyFont="1" applyBorder="1"/>
    <xf numFmtId="164" fontId="17" fillId="0" borderId="1" xfId="1" applyNumberFormat="1" applyFont="1" applyBorder="1" applyAlignment="1"/>
    <xf numFmtId="164" fontId="17" fillId="0" borderId="30" xfId="1" applyNumberFormat="1" applyFont="1" applyFill="1" applyBorder="1" applyAlignment="1"/>
    <xf numFmtId="164" fontId="28" fillId="0" borderId="0" xfId="1" applyNumberFormat="1" applyFont="1"/>
    <xf numFmtId="164" fontId="28" fillId="0" borderId="27" xfId="1" applyNumberFormat="1" applyFont="1" applyBorder="1"/>
    <xf numFmtId="164" fontId="12" fillId="0" borderId="0" xfId="1" applyNumberFormat="1" applyFont="1"/>
    <xf numFmtId="164" fontId="11" fillId="0" borderId="0" xfId="1" applyNumberFormat="1" applyFont="1" applyAlignment="1">
      <alignment horizontal="right"/>
    </xf>
    <xf numFmtId="164" fontId="11" fillId="0" borderId="32" xfId="1" applyNumberFormat="1" applyFont="1" applyBorder="1" applyAlignment="1">
      <alignment horizontal="right"/>
    </xf>
    <xf numFmtId="9" fontId="32" fillId="0" borderId="33" xfId="24" applyFont="1" applyFill="1" applyBorder="1" applyAlignment="1">
      <alignment horizontal="right"/>
    </xf>
    <xf numFmtId="9" fontId="32" fillId="0" borderId="33" xfId="24" applyNumberFormat="1" applyFont="1" applyFill="1" applyBorder="1" applyAlignment="1">
      <alignment horizontal="right"/>
    </xf>
    <xf numFmtId="165" fontId="18" fillId="0" borderId="6" xfId="1" applyNumberFormat="1" applyFont="1" applyFill="1" applyBorder="1"/>
    <xf numFmtId="0" fontId="12" fillId="0" borderId="19" xfId="0" applyFont="1" applyFill="1" applyBorder="1" applyAlignment="1">
      <alignment vertical="top" wrapText="1"/>
    </xf>
    <xf numFmtId="0" fontId="20" fillId="0" borderId="19" xfId="0" applyFont="1" applyFill="1" applyBorder="1" applyAlignment="1">
      <alignment vertical="top" wrapText="1"/>
    </xf>
    <xf numFmtId="164" fontId="11" fillId="0" borderId="19" xfId="1" applyNumberFormat="1" applyFont="1" applyFill="1" applyBorder="1" applyAlignment="1">
      <alignment horizontal="right" vertical="top" wrapText="1"/>
    </xf>
    <xf numFmtId="164" fontId="27" fillId="0" borderId="16" xfId="1" applyNumberFormat="1" applyFont="1" applyFill="1" applyBorder="1"/>
    <xf numFmtId="166" fontId="12" fillId="0" borderId="17" xfId="0" applyNumberFormat="1" applyFont="1" applyFill="1" applyBorder="1"/>
    <xf numFmtId="166" fontId="12" fillId="0" borderId="19" xfId="0" applyNumberFormat="1" applyFont="1" applyFill="1" applyBorder="1"/>
    <xf numFmtId="164" fontId="3" fillId="0" borderId="11" xfId="1" applyNumberFormat="1" applyFont="1" applyFill="1" applyBorder="1"/>
    <xf numFmtId="0" fontId="12" fillId="0" borderId="17" xfId="2" applyFont="1" applyFill="1" applyBorder="1" applyAlignment="1" applyProtection="1">
      <alignment horizontal="left" vertical="top" wrapText="1"/>
      <protection locked="0"/>
    </xf>
    <xf numFmtId="164" fontId="11" fillId="0" borderId="10" xfId="1" applyNumberFormat="1" applyFont="1" applyFill="1" applyBorder="1"/>
    <xf numFmtId="164" fontId="9" fillId="0" borderId="10" xfId="1" applyNumberFormat="1" applyFont="1" applyFill="1" applyBorder="1"/>
    <xf numFmtId="164" fontId="6" fillId="0" borderId="2" xfId="1" applyNumberFormat="1" applyFont="1" applyBorder="1"/>
    <xf numFmtId="0" fontId="8" fillId="0" borderId="11" xfId="2" applyFont="1" applyFill="1" applyBorder="1"/>
    <xf numFmtId="0" fontId="9" fillId="0" borderId="0" xfId="2" quotePrefix="1" applyFont="1"/>
    <xf numFmtId="164" fontId="29" fillId="5" borderId="3" xfId="1" applyNumberFormat="1" applyFont="1" applyFill="1" applyBorder="1" applyAlignment="1">
      <alignment horizontal="center"/>
    </xf>
    <xf numFmtId="164" fontId="29" fillId="5" borderId="4" xfId="1" applyNumberFormat="1" applyFont="1" applyFill="1" applyBorder="1" applyAlignment="1">
      <alignment horizontal="center"/>
    </xf>
    <xf numFmtId="164" fontId="29" fillId="5" borderId="5" xfId="1" applyNumberFormat="1" applyFont="1" applyFill="1" applyBorder="1" applyAlignment="1">
      <alignment horizontal="center"/>
    </xf>
  </cellXfs>
  <cellStyles count="26">
    <cellStyle name="%" xfId="8" xr:uid="{00000000-0005-0000-0000-000000000000}"/>
    <cellStyle name="% 2" xfId="9" xr:uid="{00000000-0005-0000-0000-000001000000}"/>
    <cellStyle name="Comma" xfId="1" builtinId="3"/>
    <cellStyle name="Comma 2" xfId="6" xr:uid="{00000000-0005-0000-0000-000003000000}"/>
    <cellStyle name="Comma 3" xfId="10" xr:uid="{00000000-0005-0000-0000-000004000000}"/>
    <cellStyle name="Comma 3 2" xfId="11" xr:uid="{00000000-0005-0000-0000-000005000000}"/>
    <cellStyle name="Comma 4" xfId="4" xr:uid="{00000000-0005-0000-0000-000006000000}"/>
    <cellStyle name="Comma 5" xfId="12" xr:uid="{00000000-0005-0000-0000-000007000000}"/>
    <cellStyle name="Comma 6" xfId="13" xr:uid="{00000000-0005-0000-0000-000008000000}"/>
    <cellStyle name="Comma 6 2" xfId="14" xr:uid="{00000000-0005-0000-0000-000009000000}"/>
    <cellStyle name="Normal" xfId="0" builtinId="0"/>
    <cellStyle name="Normal 2" xfId="2" xr:uid="{00000000-0005-0000-0000-00000B000000}"/>
    <cellStyle name="Normal 2 2" xfId="15" xr:uid="{00000000-0005-0000-0000-00000C000000}"/>
    <cellStyle name="Normal 3" xfId="3" xr:uid="{00000000-0005-0000-0000-00000D000000}"/>
    <cellStyle name="Normal 4" xfId="5" xr:uid="{00000000-0005-0000-0000-00000E000000}"/>
    <cellStyle name="Normal 4 2" xfId="16" xr:uid="{00000000-0005-0000-0000-00000F000000}"/>
    <cellStyle name="Normal 4 2 2" xfId="17" xr:uid="{00000000-0005-0000-0000-000010000000}"/>
    <cellStyle name="Normal 5" xfId="18" xr:uid="{00000000-0005-0000-0000-000011000000}"/>
    <cellStyle name="Normal 6" xfId="7" xr:uid="{00000000-0005-0000-0000-000012000000}"/>
    <cellStyle name="Normal 7" xfId="25" xr:uid="{4EAFB321-0217-44DB-A5E1-4B96F3914729}"/>
    <cellStyle name="Percent" xfId="24" builtinId="5"/>
    <cellStyle name="Percent 2" xfId="19" xr:uid="{00000000-0005-0000-0000-000014000000}"/>
    <cellStyle name="Percent 2 2" xfId="20" xr:uid="{00000000-0005-0000-0000-000015000000}"/>
    <cellStyle name="Percent 3" xfId="21" xr:uid="{00000000-0005-0000-0000-000016000000}"/>
    <cellStyle name="Percent 4" xfId="22" xr:uid="{00000000-0005-0000-0000-000017000000}"/>
    <cellStyle name="Percent 4 2" xfId="23" xr:uid="{00000000-0005-0000-0000-000018000000}"/>
  </cellStyles>
  <dxfs count="0"/>
  <tableStyles count="0" defaultTableStyle="TableStyleMedium2" defaultPivotStyle="PivotStyleLight16"/>
  <colors>
    <mruColors>
      <color rgb="FFFFCE33"/>
      <color rgb="FF99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T53"/>
  <sheetViews>
    <sheetView tabSelected="1" zoomScale="80" zoomScaleNormal="80" workbookViewId="0">
      <pane xSplit="1" ySplit="6" topLeftCell="B14" activePane="bottomRight" state="frozen"/>
      <selection activeCell="K23" sqref="K23"/>
      <selection pane="topRight" activeCell="K23" sqref="K23"/>
      <selection pane="bottomLeft" activeCell="K23" sqref="K23"/>
      <selection pane="bottomRight" activeCell="L55" sqref="L55"/>
    </sheetView>
  </sheetViews>
  <sheetFormatPr defaultRowHeight="15.75" x14ac:dyDescent="0.25"/>
  <cols>
    <col min="1" max="1" width="36" style="48" customWidth="1"/>
    <col min="2" max="2" width="10" style="20" customWidth="1"/>
    <col min="3" max="3" width="8.44140625" style="5" customWidth="1"/>
    <col min="4" max="4" width="9.5546875" style="21" customWidth="1"/>
    <col min="5" max="5" width="11.77734375" style="25" bestFit="1" customWidth="1"/>
    <col min="6" max="6" width="8.88671875" style="21"/>
    <col min="7" max="7" width="8.88671875" style="25"/>
    <col min="8" max="8" width="8.88671875" style="21"/>
    <col min="9" max="9" width="8.88671875" style="25"/>
    <col min="10" max="10" width="8.88671875" style="21"/>
    <col min="11" max="11" width="10" style="25" bestFit="1" customWidth="1"/>
    <col min="12" max="12" width="10.5546875" style="20" customWidth="1"/>
    <col min="13" max="13" width="10.109375" style="20" customWidth="1"/>
    <col min="14" max="14" width="2.77734375" style="5" customWidth="1"/>
    <col min="15" max="15" width="11.88671875" style="5" customWidth="1"/>
    <col min="16" max="17" width="2.77734375" style="5" customWidth="1"/>
  </cols>
  <sheetData>
    <row r="1" spans="1:20" x14ac:dyDescent="0.25">
      <c r="M1" s="20" t="s">
        <v>68</v>
      </c>
    </row>
    <row r="3" spans="1:20" ht="26.25" x14ac:dyDescent="0.4">
      <c r="A3" s="116" t="s">
        <v>33</v>
      </c>
      <c r="F3" s="36"/>
      <c r="G3" s="45"/>
      <c r="Q3"/>
    </row>
    <row r="4" spans="1:20" ht="16.5" thickBot="1" x14ac:dyDescent="0.3">
      <c r="C4" s="21"/>
      <c r="Q4"/>
    </row>
    <row r="5" spans="1:20" ht="16.5" thickBot="1" x14ac:dyDescent="0.3">
      <c r="A5" s="49"/>
      <c r="B5" s="22"/>
      <c r="C5" s="21"/>
      <c r="D5" s="152" t="s">
        <v>21</v>
      </c>
      <c r="E5" s="153"/>
      <c r="F5" s="153"/>
      <c r="G5" s="153"/>
      <c r="H5" s="153"/>
      <c r="I5" s="153"/>
      <c r="J5" s="153"/>
      <c r="K5" s="153"/>
      <c r="L5" s="153"/>
      <c r="M5" s="154"/>
      <c r="O5" s="127"/>
      <c r="Q5"/>
    </row>
    <row r="6" spans="1:20" ht="72" customHeight="1" thickBot="1" x14ac:dyDescent="0.3">
      <c r="A6" s="80" t="s">
        <v>0</v>
      </c>
      <c r="B6" s="81" t="s">
        <v>35</v>
      </c>
      <c r="C6" s="89" t="s">
        <v>23</v>
      </c>
      <c r="D6" s="57" t="s">
        <v>36</v>
      </c>
      <c r="E6" s="58" t="s">
        <v>42</v>
      </c>
      <c r="F6" s="57" t="s">
        <v>39</v>
      </c>
      <c r="G6" s="58" t="s">
        <v>43</v>
      </c>
      <c r="H6" s="57" t="s">
        <v>40</v>
      </c>
      <c r="I6" s="58" t="s">
        <v>44</v>
      </c>
      <c r="J6" s="57" t="s">
        <v>41</v>
      </c>
      <c r="K6" s="58" t="s">
        <v>45</v>
      </c>
      <c r="L6" s="59" t="s">
        <v>64</v>
      </c>
      <c r="M6" s="58" t="s">
        <v>46</v>
      </c>
      <c r="N6" s="20"/>
      <c r="O6" s="60" t="s">
        <v>2</v>
      </c>
      <c r="Q6"/>
    </row>
    <row r="7" spans="1:20" x14ac:dyDescent="0.25">
      <c r="A7" s="79" t="s">
        <v>7</v>
      </c>
      <c r="B7" s="91" t="s">
        <v>4</v>
      </c>
      <c r="C7" s="142"/>
      <c r="D7" s="82" t="s">
        <v>4</v>
      </c>
      <c r="E7" s="83" t="s">
        <v>4</v>
      </c>
      <c r="F7" s="82" t="s">
        <v>4</v>
      </c>
      <c r="G7" s="83" t="s">
        <v>4</v>
      </c>
      <c r="H7" s="82" t="s">
        <v>4</v>
      </c>
      <c r="I7" s="83" t="s">
        <v>4</v>
      </c>
      <c r="J7" s="82" t="s">
        <v>4</v>
      </c>
      <c r="K7" s="83" t="s">
        <v>4</v>
      </c>
      <c r="L7" s="84" t="s">
        <v>4</v>
      </c>
      <c r="M7" s="83" t="s">
        <v>4</v>
      </c>
      <c r="O7" s="61" t="s">
        <v>4</v>
      </c>
      <c r="Q7"/>
    </row>
    <row r="8" spans="1:20" x14ac:dyDescent="0.25">
      <c r="A8" s="117" t="s">
        <v>62</v>
      </c>
      <c r="B8" s="68">
        <v>8.1999999999999993</v>
      </c>
      <c r="C8" s="143">
        <v>8.1999999999999993</v>
      </c>
      <c r="D8" s="37"/>
      <c r="E8" s="34"/>
      <c r="F8" s="37"/>
      <c r="G8" s="34"/>
      <c r="H8" s="37">
        <v>3.5</v>
      </c>
      <c r="I8" s="113"/>
      <c r="J8" s="37">
        <v>3.12</v>
      </c>
      <c r="K8" s="34"/>
      <c r="L8" s="35">
        <f>SUM(D8,F8,H8,J8)</f>
        <v>6.62</v>
      </c>
      <c r="M8" s="34">
        <f>SUM(E8,G8,I8,K8)</f>
        <v>0</v>
      </c>
      <c r="O8" s="65">
        <v>1.58</v>
      </c>
      <c r="P8" s="15"/>
      <c r="Q8"/>
    </row>
    <row r="9" spans="1:20" x14ac:dyDescent="0.25">
      <c r="A9" s="74"/>
      <c r="B9" s="68"/>
      <c r="C9" s="143"/>
      <c r="D9" s="37"/>
      <c r="E9" s="34"/>
      <c r="F9" s="37"/>
      <c r="G9" s="113"/>
      <c r="H9" s="37"/>
      <c r="I9" s="34"/>
      <c r="J9" s="37"/>
      <c r="K9" s="34"/>
      <c r="L9" s="35"/>
      <c r="M9" s="113"/>
      <c r="O9" s="62"/>
      <c r="P9" s="15"/>
      <c r="Q9"/>
    </row>
    <row r="10" spans="1:20" x14ac:dyDescent="0.25">
      <c r="A10" s="73" t="s">
        <v>8</v>
      </c>
      <c r="B10" s="68"/>
      <c r="C10" s="143"/>
      <c r="D10" s="38"/>
      <c r="E10" s="34"/>
      <c r="F10" s="37"/>
      <c r="G10" s="113"/>
      <c r="H10" s="37"/>
      <c r="I10" s="34"/>
      <c r="J10" s="37"/>
      <c r="K10" s="34"/>
      <c r="L10" s="35"/>
      <c r="M10" s="113"/>
      <c r="O10" s="62"/>
      <c r="P10" s="15"/>
      <c r="Q10"/>
    </row>
    <row r="11" spans="1:20" x14ac:dyDescent="0.25">
      <c r="A11" s="75" t="s">
        <v>9</v>
      </c>
      <c r="B11" s="68"/>
      <c r="C11" s="143"/>
      <c r="D11" s="145"/>
      <c r="E11" s="34"/>
      <c r="F11" s="37"/>
      <c r="G11" s="113"/>
      <c r="H11" s="37"/>
      <c r="I11" s="34"/>
      <c r="J11" s="37"/>
      <c r="K11" s="34"/>
      <c r="L11" s="35"/>
      <c r="M11" s="113"/>
      <c r="O11" s="62"/>
      <c r="P11" s="15"/>
      <c r="Q11"/>
    </row>
    <row r="12" spans="1:20" x14ac:dyDescent="0.25">
      <c r="A12" s="146" t="s">
        <v>63</v>
      </c>
      <c r="B12" s="69">
        <v>0.11</v>
      </c>
      <c r="C12" s="143">
        <v>0.11</v>
      </c>
      <c r="D12" s="39"/>
      <c r="E12" s="113"/>
      <c r="F12" s="44">
        <v>5.5E-2</v>
      </c>
      <c r="G12" s="113"/>
      <c r="H12" s="44">
        <v>5.5E-2</v>
      </c>
      <c r="I12" s="113"/>
      <c r="J12" s="44"/>
      <c r="K12" s="113"/>
      <c r="L12" s="35">
        <f t="shared" ref="L12:L14" si="0">SUM(D12,F12,H12,J12)</f>
        <v>0.11</v>
      </c>
      <c r="M12" s="113">
        <f t="shared" ref="M12:M20" si="1">SUM(E12,G12,I12,K12)</f>
        <v>0</v>
      </c>
      <c r="O12" s="63"/>
      <c r="P12" s="15"/>
      <c r="Q12"/>
    </row>
    <row r="13" spans="1:20" x14ac:dyDescent="0.25">
      <c r="A13" s="76" t="s">
        <v>60</v>
      </c>
      <c r="B13" s="69">
        <v>1.6890000000000001</v>
      </c>
      <c r="C13" s="143">
        <v>0.83</v>
      </c>
      <c r="D13" s="105"/>
      <c r="E13" s="104"/>
      <c r="F13" s="105"/>
      <c r="G13" s="103"/>
      <c r="H13" s="105"/>
      <c r="I13" s="104"/>
      <c r="J13" s="126">
        <v>0.83</v>
      </c>
      <c r="K13" s="103"/>
      <c r="L13" s="35">
        <f t="shared" si="0"/>
        <v>0.83</v>
      </c>
      <c r="M13" s="113">
        <f t="shared" si="1"/>
        <v>0</v>
      </c>
      <c r="O13" s="63">
        <v>0.85899999999999999</v>
      </c>
      <c r="P13" s="15"/>
      <c r="S13" s="26"/>
      <c r="T13" s="27"/>
    </row>
    <row r="14" spans="1:20" x14ac:dyDescent="0.25">
      <c r="A14" s="77" t="s">
        <v>22</v>
      </c>
      <c r="B14" s="70">
        <v>0.5</v>
      </c>
      <c r="C14" s="143">
        <v>0.5</v>
      </c>
      <c r="D14" s="105"/>
      <c r="E14" s="103"/>
      <c r="F14" s="105"/>
      <c r="G14" s="103"/>
      <c r="H14" s="105"/>
      <c r="I14" s="104"/>
      <c r="J14" s="145"/>
      <c r="K14" s="103"/>
      <c r="L14" s="35">
        <f t="shared" si="0"/>
        <v>0</v>
      </c>
      <c r="M14" s="113">
        <f t="shared" si="1"/>
        <v>0</v>
      </c>
      <c r="N14" s="15"/>
      <c r="O14" s="148">
        <v>0</v>
      </c>
      <c r="P14" s="15"/>
      <c r="S14" s="26"/>
      <c r="T14" s="27"/>
    </row>
    <row r="15" spans="1:20" x14ac:dyDescent="0.25">
      <c r="A15" s="76"/>
      <c r="B15" s="68"/>
      <c r="C15" s="143"/>
      <c r="D15" s="37"/>
      <c r="E15" s="34"/>
      <c r="F15" s="37"/>
      <c r="G15" s="113"/>
      <c r="H15" s="37"/>
      <c r="I15" s="34"/>
      <c r="J15" s="37"/>
      <c r="K15" s="34"/>
      <c r="L15" s="35"/>
      <c r="M15" s="113"/>
      <c r="O15" s="65"/>
      <c r="P15" s="15"/>
    </row>
    <row r="16" spans="1:20" x14ac:dyDescent="0.25">
      <c r="A16" s="115" t="s">
        <v>3</v>
      </c>
      <c r="B16" s="67"/>
      <c r="C16" s="143"/>
      <c r="D16" s="35"/>
      <c r="E16" s="40"/>
      <c r="F16" s="145"/>
      <c r="G16" s="110"/>
      <c r="H16" s="145"/>
      <c r="I16" s="43"/>
      <c r="J16" s="145"/>
      <c r="K16" s="40"/>
      <c r="L16" s="35"/>
      <c r="M16" s="113"/>
      <c r="N16" s="15"/>
      <c r="O16" s="63"/>
      <c r="P16" s="15"/>
    </row>
    <row r="17" spans="1:16" x14ac:dyDescent="0.25">
      <c r="A17" s="109" t="s">
        <v>59</v>
      </c>
      <c r="B17" s="71">
        <v>8.58</v>
      </c>
      <c r="C17" s="143">
        <v>3</v>
      </c>
      <c r="D17" s="35">
        <v>0</v>
      </c>
      <c r="E17" s="110"/>
      <c r="F17" s="35">
        <v>0.86699999999999999</v>
      </c>
      <c r="G17" s="110"/>
      <c r="H17" s="35">
        <v>0.59699999999999998</v>
      </c>
      <c r="I17" s="43"/>
      <c r="J17" s="35">
        <v>1.536</v>
      </c>
      <c r="K17" s="40"/>
      <c r="L17" s="35">
        <f t="shared" ref="L17:L20" si="2">SUM(D17,F17,H17,J17)</f>
        <v>3</v>
      </c>
      <c r="M17" s="113">
        <f t="shared" si="1"/>
        <v>0</v>
      </c>
      <c r="N17" s="15"/>
      <c r="O17" s="63">
        <v>5.58</v>
      </c>
      <c r="P17" s="15"/>
    </row>
    <row r="18" spans="1:16" x14ac:dyDescent="0.25">
      <c r="A18" s="77" t="s">
        <v>61</v>
      </c>
      <c r="B18" s="71">
        <v>0.5</v>
      </c>
      <c r="C18" s="143">
        <v>0.5</v>
      </c>
      <c r="D18" s="35"/>
      <c r="E18" s="110"/>
      <c r="F18" s="35"/>
      <c r="G18" s="110"/>
      <c r="H18" s="35">
        <v>0.20499999999999999</v>
      </c>
      <c r="I18" s="43"/>
      <c r="J18" s="35">
        <v>0.29499999999999998</v>
      </c>
      <c r="K18" s="40"/>
      <c r="L18" s="35">
        <f t="shared" si="2"/>
        <v>0.5</v>
      </c>
      <c r="M18" s="113">
        <f t="shared" si="1"/>
        <v>0</v>
      </c>
      <c r="N18" s="15"/>
      <c r="O18" s="63"/>
      <c r="P18" s="15"/>
    </row>
    <row r="19" spans="1:16" x14ac:dyDescent="0.25">
      <c r="A19" s="77" t="s">
        <v>17</v>
      </c>
      <c r="B19" s="71">
        <v>0.98609999999999998</v>
      </c>
      <c r="C19" s="143">
        <v>0.3</v>
      </c>
      <c r="D19" s="35">
        <v>5.0000000000000001E-3</v>
      </c>
      <c r="E19" s="110">
        <v>1.225393E-2</v>
      </c>
      <c r="F19" s="35">
        <v>0.17</v>
      </c>
      <c r="G19" s="110"/>
      <c r="H19" s="35">
        <v>2.5000000000000001E-2</v>
      </c>
      <c r="I19" s="107"/>
      <c r="J19" s="35">
        <v>0.1</v>
      </c>
      <c r="K19" s="110"/>
      <c r="L19" s="35">
        <f t="shared" si="2"/>
        <v>0.30000000000000004</v>
      </c>
      <c r="M19" s="113">
        <f t="shared" si="1"/>
        <v>1.225393E-2</v>
      </c>
      <c r="N19" s="15"/>
      <c r="O19" s="66">
        <v>0.68610000000000004</v>
      </c>
      <c r="P19" s="47"/>
    </row>
    <row r="20" spans="1:16" x14ac:dyDescent="0.25">
      <c r="A20" s="77" t="s">
        <v>5</v>
      </c>
      <c r="B20" s="71">
        <v>0.38300000000000001</v>
      </c>
      <c r="C20" s="143">
        <v>0.38300000000000001</v>
      </c>
      <c r="D20" s="35">
        <f>0.383</f>
        <v>0.38300000000000001</v>
      </c>
      <c r="E20" s="110">
        <f>0.19513647+0.18329144</f>
        <v>0.37842790999999998</v>
      </c>
      <c r="F20" s="126"/>
      <c r="G20" s="103"/>
      <c r="H20" s="126"/>
      <c r="I20" s="43"/>
      <c r="J20" s="125"/>
      <c r="K20" s="104"/>
      <c r="L20" s="35">
        <f t="shared" si="2"/>
        <v>0.38300000000000001</v>
      </c>
      <c r="M20" s="113">
        <f t="shared" si="1"/>
        <v>0.37842790999999998</v>
      </c>
      <c r="N20" s="15"/>
      <c r="O20" s="63"/>
      <c r="P20" s="15"/>
    </row>
    <row r="21" spans="1:16" x14ac:dyDescent="0.25">
      <c r="A21" s="139"/>
      <c r="B21" s="70"/>
      <c r="C21" s="144"/>
      <c r="D21" s="126"/>
      <c r="E21" s="106"/>
      <c r="F21" s="126"/>
      <c r="G21" s="106"/>
      <c r="H21" s="126"/>
      <c r="I21" s="104"/>
      <c r="J21" s="125"/>
      <c r="K21" s="104"/>
      <c r="L21" s="126"/>
      <c r="M21" s="113"/>
      <c r="N21" s="15"/>
      <c r="O21" s="64"/>
      <c r="P21" s="15"/>
    </row>
    <row r="22" spans="1:16" x14ac:dyDescent="0.25">
      <c r="A22" s="140" t="s">
        <v>54</v>
      </c>
      <c r="B22" s="70"/>
      <c r="C22" s="144"/>
      <c r="D22" s="126"/>
      <c r="E22" s="106"/>
      <c r="F22" s="105"/>
      <c r="G22" s="106"/>
      <c r="H22" s="105"/>
      <c r="I22" s="104"/>
      <c r="J22" s="125"/>
      <c r="K22" s="104"/>
      <c r="L22" s="126"/>
      <c r="M22" s="113"/>
      <c r="N22" s="15"/>
      <c r="O22" s="64"/>
      <c r="P22" s="15"/>
    </row>
    <row r="23" spans="1:16" x14ac:dyDescent="0.25">
      <c r="A23" s="139" t="s">
        <v>56</v>
      </c>
      <c r="B23" s="70">
        <v>1.4</v>
      </c>
      <c r="C23" s="141">
        <v>1.4</v>
      </c>
      <c r="D23" s="126"/>
      <c r="E23" s="106"/>
      <c r="F23" s="126">
        <v>0.27</v>
      </c>
      <c r="G23" s="106"/>
      <c r="H23" s="126">
        <v>0.71</v>
      </c>
      <c r="I23" s="104"/>
      <c r="J23" s="125">
        <v>0.33</v>
      </c>
      <c r="K23" s="104"/>
      <c r="L23" s="35">
        <f t="shared" ref="L23:L26" si="3">SUM(D23,F23,H23,J23)</f>
        <v>1.31</v>
      </c>
      <c r="M23" s="113">
        <f t="shared" ref="M23:M29" si="4">SUM(E23,G23,I23,K23)</f>
        <v>0</v>
      </c>
      <c r="N23" s="15"/>
      <c r="O23" s="147">
        <f>C23-L23</f>
        <v>8.9999999999999858E-2</v>
      </c>
      <c r="P23" s="15"/>
    </row>
    <row r="24" spans="1:16" x14ac:dyDescent="0.25">
      <c r="A24" s="139" t="s">
        <v>55</v>
      </c>
      <c r="B24" s="70">
        <v>0.1</v>
      </c>
      <c r="C24" s="141">
        <v>0.1</v>
      </c>
      <c r="D24" s="126"/>
      <c r="E24" s="103"/>
      <c r="F24" s="126"/>
      <c r="G24" s="103"/>
      <c r="H24" s="126">
        <v>0.06</v>
      </c>
      <c r="I24" s="104"/>
      <c r="J24" s="126">
        <v>0.04</v>
      </c>
      <c r="K24" s="104"/>
      <c r="L24" s="35">
        <f t="shared" si="3"/>
        <v>0.1</v>
      </c>
      <c r="M24" s="113">
        <f t="shared" si="4"/>
        <v>0</v>
      </c>
      <c r="N24" s="15"/>
      <c r="O24" s="64"/>
      <c r="P24" s="15"/>
    </row>
    <row r="25" spans="1:16" x14ac:dyDescent="0.25">
      <c r="A25" s="139" t="s">
        <v>58</v>
      </c>
      <c r="B25" s="70">
        <v>0.15</v>
      </c>
      <c r="C25" s="141">
        <v>0.15</v>
      </c>
      <c r="D25" s="126"/>
      <c r="E25" s="106"/>
      <c r="F25" s="105"/>
      <c r="G25" s="106"/>
      <c r="H25" s="105"/>
      <c r="I25" s="104"/>
      <c r="J25" s="125">
        <v>0.15</v>
      </c>
      <c r="K25" s="104"/>
      <c r="L25" s="35">
        <f t="shared" si="3"/>
        <v>0.15</v>
      </c>
      <c r="M25" s="113">
        <f t="shared" si="4"/>
        <v>0</v>
      </c>
      <c r="N25" s="15"/>
      <c r="O25" s="64"/>
      <c r="P25" s="15"/>
    </row>
    <row r="26" spans="1:16" x14ac:dyDescent="0.25">
      <c r="A26" s="139" t="s">
        <v>57</v>
      </c>
      <c r="B26" s="70">
        <v>1.25</v>
      </c>
      <c r="C26" s="141">
        <v>1.25</v>
      </c>
      <c r="D26" s="126"/>
      <c r="E26" s="106"/>
      <c r="F26" s="105"/>
      <c r="G26" s="106"/>
      <c r="H26" s="126">
        <v>1.25</v>
      </c>
      <c r="I26" s="104"/>
      <c r="J26" s="125"/>
      <c r="K26" s="104"/>
      <c r="L26" s="35">
        <f t="shared" si="3"/>
        <v>1.25</v>
      </c>
      <c r="M26" s="113">
        <f t="shared" si="4"/>
        <v>0</v>
      </c>
      <c r="N26" s="15"/>
      <c r="O26" s="64"/>
      <c r="P26" s="15"/>
    </row>
    <row r="27" spans="1:16" x14ac:dyDescent="0.25">
      <c r="A27" s="139"/>
      <c r="B27" s="70"/>
      <c r="C27" s="141"/>
      <c r="D27" s="105"/>
      <c r="E27" s="106"/>
      <c r="F27" s="105"/>
      <c r="G27" s="106"/>
      <c r="H27" s="105"/>
      <c r="I27" s="104"/>
      <c r="J27" s="125"/>
      <c r="K27" s="104"/>
      <c r="L27" s="35"/>
      <c r="M27" s="113"/>
      <c r="N27" s="15"/>
      <c r="O27" s="64"/>
      <c r="P27" s="15"/>
    </row>
    <row r="28" spans="1:16" x14ac:dyDescent="0.25">
      <c r="A28" s="139" t="s">
        <v>65</v>
      </c>
      <c r="B28" s="70">
        <v>0.26</v>
      </c>
      <c r="C28" s="141">
        <v>0.26</v>
      </c>
      <c r="D28" s="105"/>
      <c r="E28" s="106"/>
      <c r="F28" s="105"/>
      <c r="G28" s="106"/>
      <c r="H28" s="105"/>
      <c r="I28" s="104"/>
      <c r="J28" s="125"/>
      <c r="K28" s="104"/>
      <c r="L28" s="35">
        <v>0.26</v>
      </c>
      <c r="M28" s="113"/>
      <c r="N28" s="15"/>
      <c r="O28" s="64"/>
      <c r="P28" s="15"/>
    </row>
    <row r="29" spans="1:16" x14ac:dyDescent="0.25">
      <c r="A29" s="139" t="s">
        <v>66</v>
      </c>
      <c r="B29" s="70">
        <v>1.2</v>
      </c>
      <c r="C29" s="141">
        <v>1.2</v>
      </c>
      <c r="D29" s="105"/>
      <c r="E29" s="106"/>
      <c r="F29" s="105"/>
      <c r="G29" s="106"/>
      <c r="H29" s="105"/>
      <c r="I29" s="104"/>
      <c r="J29" s="125"/>
      <c r="K29" s="104"/>
      <c r="L29" s="35">
        <v>1.2</v>
      </c>
      <c r="M29" s="113">
        <f t="shared" si="4"/>
        <v>0</v>
      </c>
      <c r="N29" s="15"/>
      <c r="O29" s="148"/>
      <c r="P29" s="15"/>
    </row>
    <row r="30" spans="1:16" ht="16.5" thickBot="1" x14ac:dyDescent="0.3">
      <c r="A30" s="78"/>
      <c r="B30" s="72"/>
      <c r="C30" s="90"/>
      <c r="D30" s="41"/>
      <c r="E30" s="103"/>
      <c r="F30" s="41"/>
      <c r="G30" s="103"/>
      <c r="H30" s="41"/>
      <c r="I30" s="104"/>
      <c r="J30" s="41"/>
      <c r="K30" s="103"/>
      <c r="L30" s="42"/>
      <c r="M30" s="113"/>
      <c r="N30" s="15"/>
      <c r="O30" s="64"/>
      <c r="P30" s="15"/>
    </row>
    <row r="31" spans="1:16" ht="16.5" thickBot="1" x14ac:dyDescent="0.3">
      <c r="A31" s="85" t="s">
        <v>6</v>
      </c>
      <c r="B31" s="86">
        <f>SUM(B8:B30)</f>
        <v>25.3081</v>
      </c>
      <c r="C31" s="86">
        <f>SUM(C7:C30)</f>
        <v>18.183</v>
      </c>
      <c r="D31" s="88">
        <f>SUM(D7:D30)</f>
        <v>0.38800000000000001</v>
      </c>
      <c r="E31" s="87">
        <f>SUM(E8:E30)</f>
        <v>0.39068184</v>
      </c>
      <c r="F31" s="88">
        <f t="shared" ref="F31:M31" si="5">SUM(F7:F30)</f>
        <v>1.3620000000000001</v>
      </c>
      <c r="G31" s="87">
        <f t="shared" si="5"/>
        <v>0</v>
      </c>
      <c r="H31" s="88">
        <f t="shared" si="5"/>
        <v>6.4020000000000001</v>
      </c>
      <c r="I31" s="87">
        <f t="shared" si="5"/>
        <v>0</v>
      </c>
      <c r="J31" s="88">
        <f t="shared" si="5"/>
        <v>6.4010000000000007</v>
      </c>
      <c r="K31" s="87">
        <f t="shared" si="5"/>
        <v>0</v>
      </c>
      <c r="L31" s="88">
        <f t="shared" si="5"/>
        <v>16.013000000000002</v>
      </c>
      <c r="M31" s="87">
        <f t="shared" si="5"/>
        <v>0.39068184</v>
      </c>
      <c r="N31" s="15"/>
      <c r="O31" s="86">
        <f>SUM(O8:O30)</f>
        <v>8.7950999999999997</v>
      </c>
    </row>
    <row r="32" spans="1:16" ht="16.5" thickTop="1" x14ac:dyDescent="0.25">
      <c r="A32" s="2"/>
      <c r="B32" s="24"/>
      <c r="C32" s="24"/>
      <c r="D32" s="136"/>
      <c r="E32" s="33"/>
      <c r="F32" s="136"/>
      <c r="G32" s="33"/>
      <c r="H32" s="136"/>
      <c r="I32" s="33"/>
      <c r="J32" s="137"/>
      <c r="K32" s="33"/>
      <c r="L32" s="24"/>
      <c r="M32" s="24"/>
      <c r="N32" s="15"/>
    </row>
    <row r="33" spans="1:17" ht="16.5" thickBot="1" x14ac:dyDescent="0.3">
      <c r="A33" s="2"/>
      <c r="B33" s="56"/>
      <c r="C33" s="24"/>
      <c r="D33" s="33"/>
      <c r="E33" s="33"/>
      <c r="F33" s="33"/>
      <c r="G33" s="33"/>
      <c r="H33" s="46" t="s">
        <v>18</v>
      </c>
      <c r="I33" s="33"/>
      <c r="J33" s="33"/>
      <c r="K33" s="33"/>
      <c r="L33" s="28">
        <f>SUM(6.37+3.591)</f>
        <v>9.9610000000000003</v>
      </c>
      <c r="M33" s="108">
        <f>L33</f>
        <v>9.9610000000000003</v>
      </c>
      <c r="N33" s="15"/>
      <c r="O33" s="28">
        <f>15.347</f>
        <v>15.347</v>
      </c>
    </row>
    <row r="34" spans="1:17" ht="16.5" thickTop="1" x14ac:dyDescent="0.25">
      <c r="A34" s="50"/>
      <c r="B34" s="25"/>
      <c r="C34" s="23"/>
      <c r="L34" s="5"/>
      <c r="M34" s="22"/>
      <c r="Q34"/>
    </row>
    <row r="35" spans="1:17" ht="16.5" thickBot="1" x14ac:dyDescent="0.3">
      <c r="A35" s="50"/>
      <c r="B35" s="25"/>
      <c r="C35" s="23"/>
      <c r="H35" s="151" t="s">
        <v>67</v>
      </c>
      <c r="L35" s="138">
        <f>L33-L31</f>
        <v>-6.0520000000000014</v>
      </c>
      <c r="M35" s="108">
        <f>M33-M31</f>
        <v>9.5703181600000011</v>
      </c>
      <c r="N35" s="30"/>
      <c r="O35" s="29">
        <f t="shared" ref="O35" si="6">O33-O31</f>
        <v>6.5518999999999998</v>
      </c>
      <c r="P35" s="30"/>
      <c r="Q35"/>
    </row>
    <row r="36" spans="1:17" ht="16.5" thickTop="1" x14ac:dyDescent="0.25">
      <c r="A36" s="50"/>
      <c r="B36" s="25"/>
      <c r="C36" s="23"/>
      <c r="L36" s="5"/>
      <c r="Q36"/>
    </row>
    <row r="37" spans="1:17" x14ac:dyDescent="0.25">
      <c r="A37" s="50"/>
      <c r="L37" s="119" t="s">
        <v>32</v>
      </c>
      <c r="M37" s="123">
        <f>M31/M33</f>
        <v>3.9221146471237825E-2</v>
      </c>
      <c r="N37" s="55"/>
    </row>
    <row r="38" spans="1:17" hidden="1" x14ac:dyDescent="0.25">
      <c r="A38" s="118" t="s">
        <v>36</v>
      </c>
      <c r="M38" s="54"/>
      <c r="N38" s="55"/>
    </row>
    <row r="39" spans="1:17" hidden="1" x14ac:dyDescent="0.25">
      <c r="A39" s="51" t="s">
        <v>49</v>
      </c>
    </row>
    <row r="40" spans="1:17" hidden="1" x14ac:dyDescent="0.25">
      <c r="A40" s="52" t="s">
        <v>50</v>
      </c>
    </row>
    <row r="41" spans="1:17" hidden="1" x14ac:dyDescent="0.25">
      <c r="A41" s="51" t="s">
        <v>51</v>
      </c>
    </row>
    <row r="42" spans="1:17" hidden="1" x14ac:dyDescent="0.25">
      <c r="A42" s="51" t="s">
        <v>52</v>
      </c>
    </row>
    <row r="43" spans="1:17" ht="13.5" hidden="1" customHeight="1" x14ac:dyDescent="0.25">
      <c r="A43" s="52" t="s">
        <v>53</v>
      </c>
    </row>
    <row r="44" spans="1:17" ht="8.25" hidden="1" customHeight="1" x14ac:dyDescent="0.25">
      <c r="A44" s="51"/>
    </row>
    <row r="45" spans="1:17" hidden="1" x14ac:dyDescent="0.25">
      <c r="A45" s="118" t="s">
        <v>39</v>
      </c>
    </row>
    <row r="46" spans="1:17" ht="8.25" hidden="1" customHeight="1" x14ac:dyDescent="0.25"/>
    <row r="47" spans="1:17" hidden="1" x14ac:dyDescent="0.25">
      <c r="A47" s="118" t="s">
        <v>40</v>
      </c>
    </row>
    <row r="48" spans="1:17" ht="8.25" hidden="1" customHeight="1" x14ac:dyDescent="0.25"/>
    <row r="49" spans="1:8" hidden="1" x14ac:dyDescent="0.25">
      <c r="A49" s="118" t="s">
        <v>47</v>
      </c>
    </row>
    <row r="50" spans="1:8" hidden="1" x14ac:dyDescent="0.25"/>
    <row r="51" spans="1:8" hidden="1" x14ac:dyDescent="0.25">
      <c r="A51" s="118" t="s">
        <v>48</v>
      </c>
    </row>
    <row r="52" spans="1:8" hidden="1" x14ac:dyDescent="0.25"/>
    <row r="53" spans="1:8" x14ac:dyDescent="0.25">
      <c r="H53" s="25" t="s">
        <v>69</v>
      </c>
    </row>
  </sheetData>
  <mergeCells count="1">
    <mergeCell ref="D5:M5"/>
  </mergeCells>
  <pageMargins left="0.7" right="0.7" top="0.75" bottom="0.75" header="0.3" footer="0.3"/>
  <pageSetup paperSize="9" scale="64" orientation="landscape" r:id="rId1"/>
  <headerFooter>
    <oddFooter>&amp;C&amp;Z&amp;F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T25"/>
  <sheetViews>
    <sheetView zoomScale="90" zoomScaleNormal="90" workbookViewId="0">
      <selection activeCell="M30" sqref="M30"/>
    </sheetView>
  </sheetViews>
  <sheetFormatPr defaultRowHeight="15" x14ac:dyDescent="0.2"/>
  <cols>
    <col min="1" max="1" width="1.77734375" customWidth="1"/>
    <col min="2" max="2" width="35.44140625" customWidth="1"/>
    <col min="3" max="3" width="9" style="5" customWidth="1"/>
    <col min="4" max="9" width="8.88671875" style="5"/>
    <col min="10" max="10" width="8.88671875" style="5" customWidth="1"/>
    <col min="11" max="13" width="8.88671875" style="5"/>
    <col min="14" max="14" width="2.6640625" style="5" customWidth="1"/>
    <col min="15" max="15" width="10.21875" style="5" customWidth="1"/>
    <col min="16" max="16" width="2.77734375" style="5" customWidth="1"/>
    <col min="17" max="17" width="2.6640625" style="5" customWidth="1"/>
    <col min="18" max="18" width="8.88671875" style="5"/>
    <col min="19" max="19" width="2.77734375" customWidth="1"/>
    <col min="20" max="20" width="8.88671875" style="6"/>
  </cols>
  <sheetData>
    <row r="1" spans="2:20" ht="23.25" x14ac:dyDescent="0.35">
      <c r="B1" s="4" t="s">
        <v>34</v>
      </c>
      <c r="E1" s="45"/>
      <c r="T1"/>
    </row>
    <row r="2" spans="2:20" ht="15.75" thickBot="1" x14ac:dyDescent="0.25">
      <c r="T2"/>
    </row>
    <row r="3" spans="2:20" ht="16.5" thickBot="1" x14ac:dyDescent="0.3">
      <c r="B3" s="1"/>
      <c r="C3" s="21"/>
      <c r="D3" s="152" t="s">
        <v>21</v>
      </c>
      <c r="E3" s="153"/>
      <c r="F3" s="153"/>
      <c r="G3" s="153"/>
      <c r="H3" s="153"/>
      <c r="I3" s="153"/>
      <c r="J3" s="153"/>
      <c r="K3" s="153"/>
      <c r="L3" s="153"/>
      <c r="M3" s="154"/>
      <c r="N3" s="7"/>
      <c r="O3" s="127"/>
      <c r="P3" s="8"/>
      <c r="Q3" s="8"/>
      <c r="R3" s="9"/>
      <c r="T3"/>
    </row>
    <row r="4" spans="2:20" ht="54.75" customHeight="1" thickBot="1" x14ac:dyDescent="0.3">
      <c r="B4" s="80" t="s">
        <v>0</v>
      </c>
      <c r="C4" s="81" t="s">
        <v>35</v>
      </c>
      <c r="D4" s="57" t="s">
        <v>36</v>
      </c>
      <c r="E4" s="58" t="s">
        <v>42</v>
      </c>
      <c r="F4" s="57" t="s">
        <v>39</v>
      </c>
      <c r="G4" s="58" t="s">
        <v>43</v>
      </c>
      <c r="H4" s="57" t="s">
        <v>40</v>
      </c>
      <c r="I4" s="58" t="s">
        <v>44</v>
      </c>
      <c r="J4" s="57" t="s">
        <v>41</v>
      </c>
      <c r="K4" s="58" t="s">
        <v>45</v>
      </c>
      <c r="L4" s="59" t="s">
        <v>20</v>
      </c>
      <c r="M4" s="58" t="s">
        <v>46</v>
      </c>
      <c r="N4" s="10"/>
      <c r="O4" s="11" t="s">
        <v>2</v>
      </c>
      <c r="P4" s="12"/>
      <c r="Q4" s="12"/>
      <c r="R4" s="92" t="s">
        <v>10</v>
      </c>
      <c r="T4"/>
    </row>
    <row r="5" spans="2:20" ht="15.75" x14ac:dyDescent="0.25">
      <c r="B5" s="95" t="s">
        <v>11</v>
      </c>
      <c r="C5" s="128"/>
      <c r="D5" s="96" t="s">
        <v>4</v>
      </c>
      <c r="E5" s="97" t="s">
        <v>4</v>
      </c>
      <c r="F5" s="96" t="s">
        <v>4</v>
      </c>
      <c r="G5" s="97" t="s">
        <v>4</v>
      </c>
      <c r="H5" s="96" t="s">
        <v>4</v>
      </c>
      <c r="I5" s="97" t="s">
        <v>4</v>
      </c>
      <c r="J5" s="96" t="s">
        <v>4</v>
      </c>
      <c r="K5" s="97" t="s">
        <v>4</v>
      </c>
      <c r="L5" s="98" t="s">
        <v>4</v>
      </c>
      <c r="M5" s="99" t="s">
        <v>4</v>
      </c>
      <c r="N5" s="13"/>
      <c r="O5" s="14" t="s">
        <v>4</v>
      </c>
      <c r="P5" s="12"/>
      <c r="Q5" s="12"/>
      <c r="R5" s="93" t="s">
        <v>4</v>
      </c>
      <c r="T5"/>
    </row>
    <row r="6" spans="2:20" ht="15.75" x14ac:dyDescent="0.25">
      <c r="B6" s="150" t="s">
        <v>12</v>
      </c>
      <c r="C6" s="129">
        <v>8.8170000000000002</v>
      </c>
      <c r="D6" s="149">
        <v>0.95799999999999996</v>
      </c>
      <c r="E6" s="114">
        <v>0.29284568</v>
      </c>
      <c r="F6" s="149">
        <v>0.84299999999999997</v>
      </c>
      <c r="G6" s="31"/>
      <c r="H6" s="149">
        <v>0.879</v>
      </c>
      <c r="I6" s="31"/>
      <c r="J6" s="149">
        <v>0.84299999999999997</v>
      </c>
      <c r="K6" s="53"/>
      <c r="L6" s="16">
        <f t="shared" ref="L6:L7" si="0">SUM(D6,F6,H6,J6)</f>
        <v>3.5229999999999997</v>
      </c>
      <c r="M6" s="110">
        <f>SUM(E6,G6,I6,K6)</f>
        <v>0.29284568</v>
      </c>
      <c r="N6" s="17"/>
      <c r="O6" s="124">
        <f>4.378+0.462</f>
        <v>4.84</v>
      </c>
      <c r="P6" s="8"/>
      <c r="Q6" s="19"/>
      <c r="R6" s="94">
        <f>C6+O6</f>
        <v>13.657</v>
      </c>
      <c r="T6"/>
    </row>
    <row r="7" spans="2:20" ht="16.5" thickBot="1" x14ac:dyDescent="0.3">
      <c r="B7" s="120" t="s">
        <v>13</v>
      </c>
      <c r="C7" s="130">
        <v>1.7</v>
      </c>
      <c r="D7" s="100">
        <v>0.7</v>
      </c>
      <c r="E7" s="111">
        <v>0.7</v>
      </c>
      <c r="F7" s="100">
        <v>0.4</v>
      </c>
      <c r="G7" s="111"/>
      <c r="H7" s="100">
        <v>0.3</v>
      </c>
      <c r="I7" s="121"/>
      <c r="J7" s="100">
        <v>0.3</v>
      </c>
      <c r="K7" s="112"/>
      <c r="L7" s="100">
        <f t="shared" si="0"/>
        <v>1.7000000000000002</v>
      </c>
      <c r="M7" s="101">
        <f>SUM(E7,G7,I7,K7)</f>
        <v>0.7</v>
      </c>
      <c r="N7" s="17"/>
      <c r="O7" s="18"/>
      <c r="P7" s="8"/>
      <c r="Q7" s="19"/>
      <c r="R7" s="94">
        <f>C7+O7</f>
        <v>1.7</v>
      </c>
      <c r="T7"/>
    </row>
    <row r="8" spans="2:20" ht="15.75" x14ac:dyDescent="0.25">
      <c r="C8" s="131"/>
    </row>
    <row r="9" spans="2:20" ht="16.5" thickBot="1" x14ac:dyDescent="0.3">
      <c r="C9" s="131"/>
    </row>
    <row r="10" spans="2:20" ht="15.75" x14ac:dyDescent="0.25">
      <c r="B10" s="102" t="s">
        <v>14</v>
      </c>
      <c r="C10" s="132"/>
      <c r="D10" s="96" t="s">
        <v>4</v>
      </c>
      <c r="E10" s="97" t="s">
        <v>4</v>
      </c>
      <c r="F10" s="96" t="s">
        <v>4</v>
      </c>
      <c r="G10" s="97" t="s">
        <v>4</v>
      </c>
      <c r="H10" s="96" t="s">
        <v>4</v>
      </c>
      <c r="I10" s="97" t="s">
        <v>4</v>
      </c>
      <c r="J10" s="96" t="s">
        <v>4</v>
      </c>
      <c r="K10" s="97" t="s">
        <v>4</v>
      </c>
      <c r="L10" s="98" t="s">
        <v>4</v>
      </c>
      <c r="M10" s="99" t="s">
        <v>4</v>
      </c>
      <c r="N10" s="13"/>
      <c r="O10" s="14" t="s">
        <v>4</v>
      </c>
      <c r="P10" s="12"/>
      <c r="Q10" s="12"/>
      <c r="R10" s="93" t="s">
        <v>4</v>
      </c>
      <c r="T10"/>
    </row>
    <row r="11" spans="2:20" ht="16.5" thickBot="1" x14ac:dyDescent="0.3">
      <c r="B11" s="120" t="s">
        <v>15</v>
      </c>
      <c r="C11" s="130">
        <v>17.524999999999999</v>
      </c>
      <c r="D11" s="122"/>
      <c r="E11" s="121"/>
      <c r="F11" s="122"/>
      <c r="G11" s="121"/>
      <c r="H11" s="122">
        <v>2.5089999999999999</v>
      </c>
      <c r="I11" s="121"/>
      <c r="J11" s="122"/>
      <c r="K11" s="121"/>
      <c r="L11" s="100">
        <f>SUM(D11,F11,H11,J11)</f>
        <v>2.5089999999999999</v>
      </c>
      <c r="M11" s="101">
        <f>SUM(E11+G11+I11+K11)</f>
        <v>0</v>
      </c>
      <c r="N11" s="17"/>
      <c r="O11" s="18">
        <f>C11-L11</f>
        <v>15.015999999999998</v>
      </c>
      <c r="P11" s="8"/>
      <c r="Q11" s="8"/>
      <c r="R11" s="94">
        <f>C11+O11</f>
        <v>32.540999999999997</v>
      </c>
      <c r="T11"/>
    </row>
    <row r="12" spans="2:20" x14ac:dyDescent="0.2">
      <c r="C12" s="133"/>
    </row>
    <row r="13" spans="2:20" ht="15.75" hidden="1" x14ac:dyDescent="0.25">
      <c r="B13" s="3" t="s">
        <v>16</v>
      </c>
      <c r="T13"/>
    </row>
    <row r="14" spans="2:20" hidden="1" x14ac:dyDescent="0.2">
      <c r="B14" s="32" t="s">
        <v>24</v>
      </c>
    </row>
    <row r="15" spans="2:20" hidden="1" x14ac:dyDescent="0.2">
      <c r="B15" s="32" t="s">
        <v>25</v>
      </c>
    </row>
    <row r="16" spans="2:20" hidden="1" x14ac:dyDescent="0.2">
      <c r="B16" s="32" t="s">
        <v>26</v>
      </c>
      <c r="C16" s="134" t="s">
        <v>27</v>
      </c>
    </row>
    <row r="17" spans="2:3" hidden="1" x14ac:dyDescent="0.2">
      <c r="B17" s="32" t="s">
        <v>1</v>
      </c>
      <c r="C17" s="134" t="s">
        <v>28</v>
      </c>
    </row>
    <row r="18" spans="2:3" hidden="1" x14ac:dyDescent="0.2">
      <c r="B18" s="32" t="s">
        <v>2</v>
      </c>
      <c r="C18" s="135" t="s">
        <v>29</v>
      </c>
    </row>
    <row r="19" spans="2:3" hidden="1" x14ac:dyDescent="0.2">
      <c r="B19" s="32" t="s">
        <v>30</v>
      </c>
      <c r="C19" s="134" t="s">
        <v>31</v>
      </c>
    </row>
    <row r="20" spans="2:3" hidden="1" x14ac:dyDescent="0.2"/>
    <row r="21" spans="2:3" hidden="1" x14ac:dyDescent="0.2">
      <c r="B21" s="32" t="s">
        <v>19</v>
      </c>
    </row>
    <row r="22" spans="2:3" ht="15.75" hidden="1" x14ac:dyDescent="0.25">
      <c r="B22" s="118" t="s">
        <v>36</v>
      </c>
    </row>
    <row r="23" spans="2:3" hidden="1" x14ac:dyDescent="0.2">
      <c r="B23" s="51" t="s">
        <v>37</v>
      </c>
    </row>
    <row r="24" spans="2:3" hidden="1" x14ac:dyDescent="0.2">
      <c r="B24" s="51" t="s">
        <v>38</v>
      </c>
    </row>
    <row r="25" spans="2:3" x14ac:dyDescent="0.2">
      <c r="B25" s="51"/>
    </row>
  </sheetData>
  <mergeCells count="1">
    <mergeCell ref="D3:M3"/>
  </mergeCells>
  <pageMargins left="0.25" right="0.25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LGD1,2 &amp; 3 Q1 19-20</vt:lpstr>
      <vt:lpstr>City Deal Q1 19-20 </vt:lpstr>
      <vt:lpstr>'LGD1,2 &amp; 3 Q1 19-20'!Print_Area</vt:lpstr>
    </vt:vector>
  </TitlesOfParts>
  <Company>Staffordshire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Broad, John (People)</dc:creator>
  <cp:lastModifiedBy>Palphreyman, Sharon (Corporate)</cp:lastModifiedBy>
  <cp:lastPrinted>2019-08-22T08:48:53Z</cp:lastPrinted>
  <dcterms:created xsi:type="dcterms:W3CDTF">2017-06-26T14:54:00Z</dcterms:created>
  <dcterms:modified xsi:type="dcterms:W3CDTF">2019-09-09T14:46:47Z</dcterms:modified>
</cp:coreProperties>
</file>