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0.xml" ContentType="application/vnd.openxmlformats-officedocument.drawingml.chartshape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11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oJFU\Working\Commissioner for Economic Planning &amp; Future Prosperity\LEP\Audit &amp; Finance Group\2018-19\Q4 Dashboard\"/>
    </mc:Choice>
  </mc:AlternateContent>
  <xr:revisionPtr revIDLastSave="0" documentId="10_ncr:100000_{BE536ABB-4188-4C2C-8DE4-E055B274C168}" xr6:coauthVersionLast="31" xr6:coauthVersionMax="31" xr10:uidLastSave="{00000000-0000-0000-0000-000000000000}"/>
  <bookViews>
    <workbookView xWindow="-15" yWindow="5970" windowWidth="19230" windowHeight="6030" tabRatio="654" firstSheet="1" activeTab="1" xr2:uid="{00000000-000D-0000-FFFF-FFFF00000000}"/>
  </bookViews>
  <sheets>
    <sheet name="Change" sheetId="15" state="hidden" r:id="rId1"/>
    <sheet name="2018-19 Dashboard FINAL OUTTURN" sheetId="49" r:id="rId2"/>
    <sheet name="DCD" sheetId="1" state="hidden" r:id="rId3"/>
    <sheet name="SAFE" sheetId="21" state="hidden" r:id="rId4"/>
    <sheet name="LAC" sheetId="22" state="hidden" r:id="rId5"/>
    <sheet name="TARGET" sheetId="23" state="hidden" r:id="rId6"/>
    <sheet name="P&amp;D" sheetId="24" state="hidden" r:id="rId7"/>
    <sheet name="PSLT Commissioner" sheetId="28" state="hidden" r:id="rId8"/>
    <sheet name="CINCARE" sheetId="25" state="hidden" r:id="rId9"/>
    <sheet name="LP8000" sheetId="26" state="hidden" r:id="rId10"/>
    <sheet name="Underlying Uspend" sheetId="12" state="hidden" r:id="rId11"/>
    <sheet name="CDH - Jo McCloy" sheetId="29" state="hidden" r:id="rId12"/>
    <sheet name="SAFETY - Simon Ablewhite" sheetId="30" state="hidden" r:id="rId13"/>
    <sheet name="Revenue data - DO NOT PRINT" sheetId="36" r:id="rId14"/>
    <sheet name="LGF Phase 1, 2 &amp; 3" sheetId="38" r:id="rId15"/>
    <sheet name="The City Deal " sheetId="39" r:id="rId16"/>
    <sheet name="ESIF Summary" sheetId="43" r:id="rId17"/>
    <sheet name="GPF - Rnd 1-13" sheetId="40" r:id="rId18"/>
    <sheet name="Core Fund Grant" sheetId="45" r:id="rId19"/>
    <sheet name="ESIF Pipeline" sheetId="48" state="hidden" r:id="rId20"/>
  </sheets>
  <externalReferences>
    <externalReference r:id="rId21"/>
  </externalReferences>
  <definedNames>
    <definedName name="_xlnm.Print_Area" localSheetId="1">'2018-19 Dashboard FINAL OUTTURN'!$A$1:$AC$76</definedName>
    <definedName name="_xlnm.Print_Area" localSheetId="11">'CDH - Jo McCloy'!$A$1:$I$13</definedName>
    <definedName name="_xlnm.Print_Area" localSheetId="8">CINCARE!$A$1:$I$12</definedName>
    <definedName name="_xlnm.Print_Area" localSheetId="18">'Core Fund Grant'!$A$1:$F$87</definedName>
    <definedName name="_xlnm.Print_Area" localSheetId="2">DCD!$A$1:$I$12</definedName>
    <definedName name="_xlnm.Print_Area" localSheetId="19">'ESIF Pipeline'!$A$1:$H$84</definedName>
    <definedName name="_xlnm.Print_Area" localSheetId="16">'ESIF Summary'!$B$2:$K$18</definedName>
    <definedName name="_xlnm.Print_Area" localSheetId="17">'GPF - Rnd 1-13'!$A$1:$AD$72</definedName>
    <definedName name="_xlnm.Print_Area" localSheetId="4">LAC!$A$1:$I$29</definedName>
    <definedName name="_xlnm.Print_Area" localSheetId="14">'LGF Phase 1, 2 &amp; 3'!$A$1:$I$299</definedName>
    <definedName name="_xlnm.Print_Area" localSheetId="9">'LP8000'!$A$1:$I$12</definedName>
    <definedName name="_xlnm.Print_Area" localSheetId="6">'P&amp;D'!$A$1:$I$15</definedName>
    <definedName name="_xlnm.Print_Area" localSheetId="7">'PSLT Commissioner'!$A$1:$I$14</definedName>
    <definedName name="_xlnm.Print_Area" localSheetId="3">SAFE!$A$1:$I$14</definedName>
    <definedName name="_xlnm.Print_Area" localSheetId="12">'SAFETY - Simon Ablewhite'!$A$1:$H$14</definedName>
    <definedName name="_xlnm.Print_Area" localSheetId="5">TARGET!$A$1:$I$17</definedName>
    <definedName name="_xlnm.Print_Area" localSheetId="15">'The City Deal '!$A$1:$H$24</definedName>
    <definedName name="_xlnm.Print_Titles" localSheetId="8">CINCARE!$1:$7</definedName>
    <definedName name="_xlnm.Print_Titles" localSheetId="4">LAC!$1:$7</definedName>
    <definedName name="_xlnm.Print_Titles" localSheetId="9">'LP8000'!$1:$7</definedName>
    <definedName name="_xlnm.Print_Titles" localSheetId="6">'P&amp;D'!$1:$7</definedName>
    <definedName name="_xlnm.Print_Titles" localSheetId="7">'PSLT Commissioner'!$1:$7</definedName>
    <definedName name="_xlnm.Print_Titles" localSheetId="3">SAFE!$1:$7</definedName>
    <definedName name="_xlnm.Print_Titles" localSheetId="5">TARGET!$1:$7</definedName>
    <definedName name="_xlnm.Print_Titles">DCD!$1:$7</definedName>
  </definedNames>
  <calcPr calcId="179017"/>
</workbook>
</file>

<file path=xl/calcChain.xml><?xml version="1.0" encoding="utf-8"?>
<calcChain xmlns="http://schemas.openxmlformats.org/spreadsheetml/2006/main">
  <c r="J64" i="36" l="1"/>
  <c r="E127" i="36"/>
  <c r="D123" i="36"/>
  <c r="E5" i="39" l="1"/>
  <c r="D36" i="36"/>
  <c r="A114" i="36" l="1"/>
  <c r="E36" i="36"/>
  <c r="R25" i="40" l="1"/>
  <c r="D37" i="36" l="1"/>
  <c r="E41" i="36"/>
  <c r="E115" i="36" l="1"/>
  <c r="F115" i="36" s="1"/>
  <c r="AN52" i="40" l="1"/>
  <c r="H93" i="36" s="1"/>
  <c r="AB58" i="40"/>
  <c r="AQ52" i="40"/>
  <c r="AE58" i="40" s="1"/>
  <c r="AP52" i="40"/>
  <c r="AE57" i="40" s="1"/>
  <c r="AO52" i="40"/>
  <c r="AM52" i="40"/>
  <c r="AL52" i="40"/>
  <c r="AK52" i="40"/>
  <c r="AD58" i="40" s="1"/>
  <c r="AJ52" i="40"/>
  <c r="AD57" i="40" s="1"/>
  <c r="AI52" i="40"/>
  <c r="AH52" i="40"/>
  <c r="AB57" i="40" s="1"/>
  <c r="AB59" i="40" s="1"/>
  <c r="AG52" i="40"/>
  <c r="Z58" i="40" s="1"/>
  <c r="AF52" i="40"/>
  <c r="Z57" i="40" s="1"/>
  <c r="AE52" i="40"/>
  <c r="AD52" i="40"/>
  <c r="AC52" i="40"/>
  <c r="AB52" i="40"/>
  <c r="AA52" i="40"/>
  <c r="Z52" i="40"/>
  <c r="Y52" i="40"/>
  <c r="X52" i="40"/>
  <c r="V57" i="40" s="1"/>
  <c r="W52" i="40"/>
  <c r="V52" i="40"/>
  <c r="T52" i="40"/>
  <c r="S52" i="40"/>
  <c r="R52" i="40"/>
  <c r="Q52" i="40"/>
  <c r="P52" i="40"/>
  <c r="R58" i="40" s="1"/>
  <c r="O52" i="40"/>
  <c r="N58" i="40" s="1"/>
  <c r="N52" i="40"/>
  <c r="N57" i="40" s="1"/>
  <c r="M52" i="40"/>
  <c r="L52" i="40"/>
  <c r="K57" i="40" s="1"/>
  <c r="K52" i="40"/>
  <c r="I58" i="40" s="1"/>
  <c r="J52" i="40"/>
  <c r="I52" i="40"/>
  <c r="H52" i="40"/>
  <c r="G57" i="40" s="1"/>
  <c r="G52" i="40"/>
  <c r="G58" i="40" s="1"/>
  <c r="F52" i="40"/>
  <c r="E52" i="40"/>
  <c r="E58" i="40" s="1"/>
  <c r="D52" i="40"/>
  <c r="E57" i="40" s="1"/>
  <c r="C52" i="40"/>
  <c r="F61" i="40" s="1"/>
  <c r="AY51" i="40"/>
  <c r="AX51" i="40"/>
  <c r="AV51" i="40"/>
  <c r="AU51" i="40"/>
  <c r="AS51" i="40"/>
  <c r="AR51" i="40"/>
  <c r="AY50" i="40"/>
  <c r="AX50" i="40"/>
  <c r="AV50" i="40"/>
  <c r="AU50" i="40"/>
  <c r="AS50" i="40"/>
  <c r="AR50" i="40"/>
  <c r="AY49" i="40"/>
  <c r="AX49" i="40"/>
  <c r="AV49" i="40"/>
  <c r="AU49" i="40"/>
  <c r="AS49" i="40"/>
  <c r="AR49" i="40"/>
  <c r="AY48" i="40"/>
  <c r="AX48" i="40"/>
  <c r="AV48" i="40"/>
  <c r="AU48" i="40"/>
  <c r="AS48" i="40"/>
  <c r="AR48" i="40"/>
  <c r="AX47" i="40"/>
  <c r="AV47" i="40"/>
  <c r="AU47" i="40"/>
  <c r="AR47" i="40"/>
  <c r="U47" i="40"/>
  <c r="AS47" i="40" s="1"/>
  <c r="AY46" i="40"/>
  <c r="AX46" i="40"/>
  <c r="AV46" i="40"/>
  <c r="AU46" i="40"/>
  <c r="AS46" i="40"/>
  <c r="AR46" i="40"/>
  <c r="AY45" i="40"/>
  <c r="AX45" i="40"/>
  <c r="AV45" i="40"/>
  <c r="AU45" i="40"/>
  <c r="AS45" i="40"/>
  <c r="AR45" i="40"/>
  <c r="AY44" i="40"/>
  <c r="AX44" i="40"/>
  <c r="AV44" i="40"/>
  <c r="AU44" i="40"/>
  <c r="AS44" i="40"/>
  <c r="AR44" i="40"/>
  <c r="AY43" i="40"/>
  <c r="AX43" i="40"/>
  <c r="AV43" i="40"/>
  <c r="AU43" i="40"/>
  <c r="AS43" i="40"/>
  <c r="AR43" i="40"/>
  <c r="AY42" i="40"/>
  <c r="AX42" i="40"/>
  <c r="AV42" i="40"/>
  <c r="AU42" i="40"/>
  <c r="AS42" i="40"/>
  <c r="AR42" i="40"/>
  <c r="AY41" i="40"/>
  <c r="AX41" i="40"/>
  <c r="AV41" i="40"/>
  <c r="AU41" i="40"/>
  <c r="AS41" i="40"/>
  <c r="AR41" i="40"/>
  <c r="AY40" i="40"/>
  <c r="AX40" i="40"/>
  <c r="AV40" i="40"/>
  <c r="AU40" i="40"/>
  <c r="AS40" i="40"/>
  <c r="AR40" i="40"/>
  <c r="AY39" i="40"/>
  <c r="AX39" i="40"/>
  <c r="AV39" i="40"/>
  <c r="AU39" i="40"/>
  <c r="AS39" i="40"/>
  <c r="AR39" i="40"/>
  <c r="AY38" i="40"/>
  <c r="AX38" i="40"/>
  <c r="AV38" i="40"/>
  <c r="AU38" i="40"/>
  <c r="AS38" i="40"/>
  <c r="AR38" i="40"/>
  <c r="AY37" i="40"/>
  <c r="AX37" i="40"/>
  <c r="AV37" i="40"/>
  <c r="AU37" i="40"/>
  <c r="AS37" i="40"/>
  <c r="AR37" i="40"/>
  <c r="AY36" i="40"/>
  <c r="AX36" i="40"/>
  <c r="AV36" i="40"/>
  <c r="AU36" i="40"/>
  <c r="AS36" i="40"/>
  <c r="AR36" i="40"/>
  <c r="AY35" i="40"/>
  <c r="AX35" i="40"/>
  <c r="AV35" i="40"/>
  <c r="AU35" i="40"/>
  <c r="AS35" i="40"/>
  <c r="AR35" i="40"/>
  <c r="AY34" i="40"/>
  <c r="AX34" i="40"/>
  <c r="AV34" i="40"/>
  <c r="AU34" i="40"/>
  <c r="AS34" i="40"/>
  <c r="AR34" i="40"/>
  <c r="AY33" i="40"/>
  <c r="AX33" i="40"/>
  <c r="AV33" i="40"/>
  <c r="AU33" i="40"/>
  <c r="AS33" i="40"/>
  <c r="AR33" i="40"/>
  <c r="AY32" i="40"/>
  <c r="AX32" i="40"/>
  <c r="AV32" i="40"/>
  <c r="AU32" i="40"/>
  <c r="AS32" i="40"/>
  <c r="AR32" i="40"/>
  <c r="AY31" i="40"/>
  <c r="AX31" i="40"/>
  <c r="AV31" i="40"/>
  <c r="AU31" i="40"/>
  <c r="AS31" i="40"/>
  <c r="AR31" i="40"/>
  <c r="AY30" i="40"/>
  <c r="AX30" i="40"/>
  <c r="AV30" i="40"/>
  <c r="AU30" i="40"/>
  <c r="AS30" i="40"/>
  <c r="AR30" i="40"/>
  <c r="AY29" i="40"/>
  <c r="AX29" i="40"/>
  <c r="AV29" i="40"/>
  <c r="AU29" i="40"/>
  <c r="AS29" i="40"/>
  <c r="AR29" i="40"/>
  <c r="AY28" i="40"/>
  <c r="AX28" i="40"/>
  <c r="AV28" i="40"/>
  <c r="AU28" i="40"/>
  <c r="AS28" i="40"/>
  <c r="AR28" i="40"/>
  <c r="AY27" i="40"/>
  <c r="AX27" i="40"/>
  <c r="AV27" i="40"/>
  <c r="AU27" i="40"/>
  <c r="AS27" i="40"/>
  <c r="AR27" i="40"/>
  <c r="AY26" i="40"/>
  <c r="AX26" i="40"/>
  <c r="AV26" i="40"/>
  <c r="AU26" i="40"/>
  <c r="AS26" i="40"/>
  <c r="AR26" i="40"/>
  <c r="AY25" i="40"/>
  <c r="AX25" i="40"/>
  <c r="AV25" i="40"/>
  <c r="AU25" i="40"/>
  <c r="AS25" i="40"/>
  <c r="AR25" i="40"/>
  <c r="AY24" i="40"/>
  <c r="AX24" i="40"/>
  <c r="AV24" i="40"/>
  <c r="AU24" i="40"/>
  <c r="AS24" i="40"/>
  <c r="AR24" i="40"/>
  <c r="AY23" i="40"/>
  <c r="AX23" i="40"/>
  <c r="AV23" i="40"/>
  <c r="AU23" i="40"/>
  <c r="AS23" i="40"/>
  <c r="AR23" i="40"/>
  <c r="AY22" i="40"/>
  <c r="AX22" i="40"/>
  <c r="AV22" i="40"/>
  <c r="AU22" i="40"/>
  <c r="AS22" i="40"/>
  <c r="AR22" i="40"/>
  <c r="AY21" i="40"/>
  <c r="AX21" i="40"/>
  <c r="AV21" i="40"/>
  <c r="AU21" i="40"/>
  <c r="AS21" i="40"/>
  <c r="AR21" i="40"/>
  <c r="AY20" i="40"/>
  <c r="AX20" i="40"/>
  <c r="AV20" i="40"/>
  <c r="AU20" i="40"/>
  <c r="AS20" i="40"/>
  <c r="AR20" i="40"/>
  <c r="AY19" i="40"/>
  <c r="AX19" i="40"/>
  <c r="AV19" i="40"/>
  <c r="AU19" i="40"/>
  <c r="AS19" i="40"/>
  <c r="AR19" i="40"/>
  <c r="AY18" i="40"/>
  <c r="AX18" i="40"/>
  <c r="AV18" i="40"/>
  <c r="AU18" i="40"/>
  <c r="AS18" i="40"/>
  <c r="AR18" i="40"/>
  <c r="AY17" i="40"/>
  <c r="AX17" i="40"/>
  <c r="AV17" i="40"/>
  <c r="AU17" i="40"/>
  <c r="AS17" i="40"/>
  <c r="AR17" i="40"/>
  <c r="AY16" i="40"/>
  <c r="AX16" i="40"/>
  <c r="AV16" i="40"/>
  <c r="AU16" i="40"/>
  <c r="AS16" i="40"/>
  <c r="AR16" i="40"/>
  <c r="AY15" i="40"/>
  <c r="AX15" i="40"/>
  <c r="AV15" i="40"/>
  <c r="AU15" i="40"/>
  <c r="AS15" i="40"/>
  <c r="AR15" i="40"/>
  <c r="AY14" i="40"/>
  <c r="AX14" i="40"/>
  <c r="AV14" i="40"/>
  <c r="AU14" i="40"/>
  <c r="AS14" i="40"/>
  <c r="AR14" i="40"/>
  <c r="AY13" i="40"/>
  <c r="AX13" i="40"/>
  <c r="AV13" i="40"/>
  <c r="AU13" i="40"/>
  <c r="AS13" i="40"/>
  <c r="AR13" i="40"/>
  <c r="AY12" i="40"/>
  <c r="AX12" i="40"/>
  <c r="AV12" i="40"/>
  <c r="AU12" i="40"/>
  <c r="AS12" i="40"/>
  <c r="AR12" i="40"/>
  <c r="AY11" i="40"/>
  <c r="AX11" i="40"/>
  <c r="AV11" i="40"/>
  <c r="AU11" i="40"/>
  <c r="AS11" i="40"/>
  <c r="AR11" i="40"/>
  <c r="AY10" i="40"/>
  <c r="AX10" i="40"/>
  <c r="AV10" i="40"/>
  <c r="AU10" i="40"/>
  <c r="AS10" i="40"/>
  <c r="AR10" i="40"/>
  <c r="AY9" i="40"/>
  <c r="AX9" i="40"/>
  <c r="AV9" i="40"/>
  <c r="AU9" i="40"/>
  <c r="AS9" i="40"/>
  <c r="AR9" i="40"/>
  <c r="AY8" i="40"/>
  <c r="AX8" i="40"/>
  <c r="AV8" i="40"/>
  <c r="AU8" i="40"/>
  <c r="AT8" i="40"/>
  <c r="AS8" i="40"/>
  <c r="AR8" i="40"/>
  <c r="AZ7" i="40"/>
  <c r="AY7" i="40"/>
  <c r="AX7" i="40"/>
  <c r="AV7" i="40"/>
  <c r="AU7" i="40"/>
  <c r="AS7" i="40"/>
  <c r="AR7" i="40"/>
  <c r="V58" i="40" l="1"/>
  <c r="AE59" i="40"/>
  <c r="X57" i="40"/>
  <c r="X59" i="40" s="1"/>
  <c r="AY52" i="40"/>
  <c r="AY47" i="40"/>
  <c r="X58" i="40"/>
  <c r="V59" i="40"/>
  <c r="Z59" i="40"/>
  <c r="AD59" i="40"/>
  <c r="T57" i="40"/>
  <c r="G59" i="40"/>
  <c r="AW8" i="40"/>
  <c r="AZ8" i="40"/>
  <c r="AT9" i="40"/>
  <c r="AW7" i="40"/>
  <c r="AU52" i="40"/>
  <c r="E59" i="40"/>
  <c r="AV52" i="40"/>
  <c r="AX52" i="40"/>
  <c r="N59" i="40"/>
  <c r="AR52" i="40"/>
  <c r="R57" i="40"/>
  <c r="R59" i="40" s="1"/>
  <c r="U52" i="40"/>
  <c r="T58" i="40" s="1"/>
  <c r="I57" i="40"/>
  <c r="I59" i="40" s="1"/>
  <c r="K58" i="40"/>
  <c r="K59" i="40" s="1"/>
  <c r="AJ59" i="40"/>
  <c r="AS52" i="40"/>
  <c r="J59" i="36"/>
  <c r="E6" i="39"/>
  <c r="C28" i="45"/>
  <c r="C12" i="45"/>
  <c r="C8" i="45"/>
  <c r="AH58" i="40" l="1"/>
  <c r="AY58" i="40"/>
  <c r="AY56" i="40"/>
  <c r="AH59" i="40"/>
  <c r="AS55" i="40"/>
  <c r="AJ57" i="40"/>
  <c r="AX56" i="40"/>
  <c r="AZ56" i="40" s="1"/>
  <c r="AJ58" i="40"/>
  <c r="AX58" i="40"/>
  <c r="AZ58" i="40" s="1"/>
  <c r="AH57" i="40"/>
  <c r="AZ9" i="40"/>
  <c r="AT10" i="40"/>
  <c r="AW9" i="40"/>
  <c r="AR55" i="40" l="1"/>
  <c r="E63" i="40"/>
  <c r="AT11" i="40"/>
  <c r="AW10" i="40"/>
  <c r="AZ10" i="40"/>
  <c r="AW11" i="40" l="1"/>
  <c r="AZ11" i="40"/>
  <c r="AT12" i="40"/>
  <c r="AW12" i="40" l="1"/>
  <c r="AZ12" i="40"/>
  <c r="AT13" i="40"/>
  <c r="B28" i="45"/>
  <c r="AZ13" i="40" l="1"/>
  <c r="AT14" i="40"/>
  <c r="AW13" i="40"/>
  <c r="AT15" i="40" l="1"/>
  <c r="AW14" i="40"/>
  <c r="AZ14" i="40"/>
  <c r="G70" i="36"/>
  <c r="I70" i="36"/>
  <c r="H70" i="36"/>
  <c r="AW15" i="40" l="1"/>
  <c r="AZ15" i="40"/>
  <c r="AT16" i="40"/>
  <c r="H14" i="43"/>
  <c r="I14" i="43" s="1"/>
  <c r="G14" i="43"/>
  <c r="AW16" i="40" l="1"/>
  <c r="AZ16" i="40"/>
  <c r="AT17" i="40"/>
  <c r="C38" i="45"/>
  <c r="F246" i="38"/>
  <c r="F116" i="36"/>
  <c r="F118" i="36"/>
  <c r="F119" i="36"/>
  <c r="F114" i="36"/>
  <c r="AZ17" i="40" l="1"/>
  <c r="AT18" i="40"/>
  <c r="AW17" i="40"/>
  <c r="E35" i="36"/>
  <c r="F35" i="36" s="1"/>
  <c r="AT19" i="40" l="1"/>
  <c r="AW18" i="40"/>
  <c r="AZ18" i="40"/>
  <c r="H92" i="36"/>
  <c r="H91" i="36"/>
  <c r="H90" i="36"/>
  <c r="AZ19" i="40" l="1"/>
  <c r="AW19" i="40"/>
  <c r="AT20" i="40"/>
  <c r="I94" i="36"/>
  <c r="AW20" i="40" l="1"/>
  <c r="AZ20" i="40"/>
  <c r="AT21" i="40"/>
  <c r="C48" i="36"/>
  <c r="AZ21" i="40" l="1"/>
  <c r="AW21" i="40"/>
  <c r="AT22" i="40"/>
  <c r="C49" i="36"/>
  <c r="AT23" i="40" l="1"/>
  <c r="AZ22" i="40"/>
  <c r="AW22" i="40"/>
  <c r="C50" i="36"/>
  <c r="D70" i="45"/>
  <c r="E70" i="45" s="1"/>
  <c r="AT24" i="40" l="1"/>
  <c r="AW23" i="40"/>
  <c r="AZ23" i="40"/>
  <c r="C51" i="36"/>
  <c r="AW24" i="40" l="1"/>
  <c r="AZ24" i="40"/>
  <c r="AT25" i="40"/>
  <c r="C52" i="36"/>
  <c r="D74" i="45"/>
  <c r="E74" i="45" s="1"/>
  <c r="D18" i="45"/>
  <c r="E18" i="45" s="1"/>
  <c r="AZ25" i="40" l="1"/>
  <c r="AW25" i="40"/>
  <c r="AT26" i="40"/>
  <c r="C53" i="36"/>
  <c r="AT27" i="40" l="1"/>
  <c r="AW26" i="40"/>
  <c r="AZ26" i="40"/>
  <c r="C54" i="36"/>
  <c r="E114" i="36"/>
  <c r="AZ27" i="40" l="1"/>
  <c r="AW27" i="40"/>
  <c r="AT28" i="40"/>
  <c r="C55" i="36"/>
  <c r="AW28" i="40" l="1"/>
  <c r="AT29" i="40"/>
  <c r="AZ28" i="40"/>
  <c r="C56" i="36"/>
  <c r="AZ29" i="40" l="1"/>
  <c r="AW29" i="40"/>
  <c r="AT30" i="40"/>
  <c r="C57" i="36"/>
  <c r="AT31" i="40" l="1"/>
  <c r="AW30" i="40"/>
  <c r="AZ30" i="40"/>
  <c r="C58" i="36"/>
  <c r="K17" i="43"/>
  <c r="AW31" i="40" l="1"/>
  <c r="AT32" i="40"/>
  <c r="AZ31" i="40"/>
  <c r="C59" i="36"/>
  <c r="C48" i="45"/>
  <c r="AW32" i="40" l="1"/>
  <c r="AT33" i="40"/>
  <c r="AZ32" i="40"/>
  <c r="C60" i="36"/>
  <c r="AZ33" i="40" l="1"/>
  <c r="AT34" i="40"/>
  <c r="C62" i="36" s="1"/>
  <c r="AW33" i="40"/>
  <c r="C61" i="36"/>
  <c r="D72" i="45"/>
  <c r="E72" i="45" s="1"/>
  <c r="B50" i="45"/>
  <c r="AT35" i="40" l="1"/>
  <c r="AW34" i="40"/>
  <c r="AZ34" i="40"/>
  <c r="B8" i="45"/>
  <c r="AZ35" i="40" l="1"/>
  <c r="AW35" i="40"/>
  <c r="AT36" i="40"/>
  <c r="C63" i="36"/>
  <c r="F6" i="39"/>
  <c r="F5" i="39"/>
  <c r="AW36" i="40" l="1"/>
  <c r="AZ36" i="40"/>
  <c r="AT37" i="40"/>
  <c r="C64" i="36"/>
  <c r="AZ37" i="40" l="1"/>
  <c r="AW37" i="40"/>
  <c r="AT38" i="40"/>
  <c r="C65" i="36"/>
  <c r="D50" i="45"/>
  <c r="E50" i="45" s="1"/>
  <c r="D22" i="45"/>
  <c r="E22" i="45" s="1"/>
  <c r="D66" i="45"/>
  <c r="E66" i="45" s="1"/>
  <c r="D64" i="45"/>
  <c r="E64" i="45" s="1"/>
  <c r="AT39" i="40" l="1"/>
  <c r="AW38" i="40"/>
  <c r="AZ38" i="40"/>
  <c r="C66" i="36"/>
  <c r="G5" i="39"/>
  <c r="G6" i="39"/>
  <c r="AZ39" i="40" l="1"/>
  <c r="AT40" i="40"/>
  <c r="AW39" i="40"/>
  <c r="C67" i="36"/>
  <c r="E33" i="36"/>
  <c r="E34" i="36"/>
  <c r="E37" i="36"/>
  <c r="E39" i="36"/>
  <c r="AW40" i="40" l="1"/>
  <c r="AT41" i="40"/>
  <c r="AZ40" i="40"/>
  <c r="C68" i="36"/>
  <c r="D28" i="45"/>
  <c r="B48" i="45"/>
  <c r="D48" i="45" s="1"/>
  <c r="B38" i="45"/>
  <c r="D38" i="45" s="1"/>
  <c r="D78" i="45"/>
  <c r="D58" i="45"/>
  <c r="D60" i="45"/>
  <c r="D62" i="45"/>
  <c r="D56" i="45"/>
  <c r="D68" i="45"/>
  <c r="D52" i="45"/>
  <c r="D54" i="45"/>
  <c r="D42" i="45"/>
  <c r="D40" i="45"/>
  <c r="D32" i="45"/>
  <c r="D30" i="45"/>
  <c r="D10" i="45"/>
  <c r="D14" i="45"/>
  <c r="D16" i="45"/>
  <c r="D20" i="45"/>
  <c r="B12" i="45"/>
  <c r="D12" i="45" s="1"/>
  <c r="D8" i="45"/>
  <c r="AZ41" i="40" l="1"/>
  <c r="AT42" i="40"/>
  <c r="AW41" i="40"/>
  <c r="C69" i="36"/>
  <c r="AT43" i="40" l="1"/>
  <c r="AW42" i="40"/>
  <c r="AZ42" i="40"/>
  <c r="C70" i="36"/>
  <c r="D103" i="36"/>
  <c r="D104" i="36"/>
  <c r="C108" i="36"/>
  <c r="D105" i="36" s="1"/>
  <c r="D108" i="36"/>
  <c r="D109" i="36"/>
  <c r="AW43" i="40" l="1"/>
  <c r="AZ43" i="40"/>
  <c r="AT44" i="40"/>
  <c r="C71" i="36"/>
  <c r="C110" i="36"/>
  <c r="D110" i="36"/>
  <c r="F103" i="38"/>
  <c r="AW44" i="40" l="1"/>
  <c r="AZ44" i="40"/>
  <c r="AT45" i="40"/>
  <c r="C72" i="36"/>
  <c r="F243" i="38"/>
  <c r="F86" i="38"/>
  <c r="F173" i="38"/>
  <c r="F273" i="38"/>
  <c r="I273" i="38" s="1"/>
  <c r="G212" i="38"/>
  <c r="F69" i="38"/>
  <c r="F30" i="38"/>
  <c r="E40" i="45"/>
  <c r="AZ45" i="40" l="1"/>
  <c r="AT46" i="40"/>
  <c r="AW45" i="40"/>
  <c r="C73" i="36"/>
  <c r="F117" i="38"/>
  <c r="AW46" i="40" l="1"/>
  <c r="AT47" i="40"/>
  <c r="AZ46" i="40"/>
  <c r="C74" i="36"/>
  <c r="G59" i="36"/>
  <c r="E68" i="45"/>
  <c r="H81" i="36"/>
  <c r="F171" i="38"/>
  <c r="F37" i="38"/>
  <c r="F41" i="38" s="1"/>
  <c r="F43" i="38" s="1"/>
  <c r="H78" i="48"/>
  <c r="G78" i="48"/>
  <c r="F78" i="48"/>
  <c r="G73" i="48"/>
  <c r="F73" i="48"/>
  <c r="H72" i="48"/>
  <c r="H71" i="48"/>
  <c r="H73" i="48" s="1"/>
  <c r="G69" i="48"/>
  <c r="F69" i="48"/>
  <c r="H68" i="48"/>
  <c r="H67" i="48"/>
  <c r="H66" i="48"/>
  <c r="H65" i="48"/>
  <c r="H64" i="48"/>
  <c r="H63" i="48"/>
  <c r="H62" i="48"/>
  <c r="H61" i="48"/>
  <c r="H60" i="48"/>
  <c r="H59" i="48"/>
  <c r="H69" i="48" s="1"/>
  <c r="I57" i="48"/>
  <c r="G57" i="48"/>
  <c r="F57" i="48"/>
  <c r="H56" i="48"/>
  <c r="H55" i="48"/>
  <c r="H57" i="48" s="1"/>
  <c r="I53" i="48"/>
  <c r="G53" i="48"/>
  <c r="F53" i="48"/>
  <c r="H52" i="48"/>
  <c r="H53" i="48" s="1"/>
  <c r="I50" i="48"/>
  <c r="H50" i="48"/>
  <c r="G50" i="48"/>
  <c r="F50" i="48"/>
  <c r="H49" i="48"/>
  <c r="G47" i="48"/>
  <c r="F47" i="48"/>
  <c r="H46" i="48"/>
  <c r="H45" i="48"/>
  <c r="H44" i="48"/>
  <c r="H43" i="48"/>
  <c r="H42" i="48"/>
  <c r="H41" i="48"/>
  <c r="H40" i="48"/>
  <c r="H39" i="48"/>
  <c r="H38" i="48"/>
  <c r="H37" i="48"/>
  <c r="H36" i="48"/>
  <c r="H35" i="48"/>
  <c r="H34" i="48"/>
  <c r="H33" i="48"/>
  <c r="H32" i="48"/>
  <c r="H31" i="48"/>
  <c r="H30" i="48"/>
  <c r="H29" i="48"/>
  <c r="H28" i="48"/>
  <c r="H25" i="48"/>
  <c r="H47" i="48" s="1"/>
  <c r="H24" i="48"/>
  <c r="G19" i="48"/>
  <c r="G80" i="48" s="1"/>
  <c r="F19" i="48"/>
  <c r="F80" i="48" s="1"/>
  <c r="H18" i="48"/>
  <c r="H17" i="48"/>
  <c r="H16" i="48"/>
  <c r="H15" i="48"/>
  <c r="H13" i="48"/>
  <c r="H12" i="48"/>
  <c r="H19" i="48" s="1"/>
  <c r="H80" i="48" s="1"/>
  <c r="H11" i="48"/>
  <c r="C86" i="45"/>
  <c r="I61" i="36" s="1"/>
  <c r="E78" i="45"/>
  <c r="E62" i="45"/>
  <c r="E60" i="45"/>
  <c r="E58" i="45"/>
  <c r="E56" i="45"/>
  <c r="E54" i="45"/>
  <c r="E52" i="45"/>
  <c r="C76" i="45"/>
  <c r="B76" i="45"/>
  <c r="C44" i="45"/>
  <c r="B44" i="45"/>
  <c r="I57" i="36" s="1"/>
  <c r="E42" i="45"/>
  <c r="E38" i="45"/>
  <c r="E32" i="45"/>
  <c r="E30" i="45"/>
  <c r="C34" i="45"/>
  <c r="C24" i="45"/>
  <c r="B34" i="45"/>
  <c r="I56" i="36" s="1"/>
  <c r="E20" i="45"/>
  <c r="E16" i="45"/>
  <c r="E14" i="45"/>
  <c r="B24" i="45"/>
  <c r="I55" i="36" s="1"/>
  <c r="E10" i="45"/>
  <c r="E8" i="45"/>
  <c r="F22" i="43"/>
  <c r="F21" i="43"/>
  <c r="F17" i="43"/>
  <c r="H74" i="36" s="1"/>
  <c r="C17" i="43"/>
  <c r="D14" i="43" s="1"/>
  <c r="H16" i="43"/>
  <c r="I16" i="43" s="1"/>
  <c r="G16" i="43"/>
  <c r="H15" i="43"/>
  <c r="I15" i="43" s="1"/>
  <c r="G15" i="43"/>
  <c r="H13" i="43"/>
  <c r="I13" i="43" s="1"/>
  <c r="G13" i="43"/>
  <c r="H12" i="43"/>
  <c r="I12" i="43" s="1"/>
  <c r="G12" i="43"/>
  <c r="H11" i="43"/>
  <c r="I11" i="43" s="1"/>
  <c r="G11" i="43"/>
  <c r="H10" i="43"/>
  <c r="I10" i="43" s="1"/>
  <c r="G10" i="43"/>
  <c r="D28" i="39"/>
  <c r="D30" i="39" s="1"/>
  <c r="B28" i="39"/>
  <c r="C17" i="36" s="1"/>
  <c r="F16" i="39"/>
  <c r="E16" i="39"/>
  <c r="D16" i="39"/>
  <c r="C16" i="39"/>
  <c r="G15" i="39"/>
  <c r="G16" i="39" s="1"/>
  <c r="I16" i="39" s="1"/>
  <c r="F13" i="39"/>
  <c r="E13" i="39"/>
  <c r="D13" i="39"/>
  <c r="C13" i="39"/>
  <c r="G12" i="39"/>
  <c r="I12" i="39" s="1"/>
  <c r="D10" i="39"/>
  <c r="C10" i="39"/>
  <c r="E7" i="39"/>
  <c r="D7" i="39"/>
  <c r="C7" i="39"/>
  <c r="C18" i="39" s="1"/>
  <c r="F7" i="39"/>
  <c r="I5" i="39"/>
  <c r="D185" i="38"/>
  <c r="I268" i="38"/>
  <c r="I267" i="38"/>
  <c r="I170" i="38"/>
  <c r="I169" i="38"/>
  <c r="I7" i="38"/>
  <c r="I22" i="38"/>
  <c r="I36" i="38"/>
  <c r="I52" i="38"/>
  <c r="I65" i="38"/>
  <c r="I66" i="38"/>
  <c r="I184" i="38"/>
  <c r="I183" i="38"/>
  <c r="I198" i="38"/>
  <c r="F16" i="38"/>
  <c r="F277" i="38"/>
  <c r="F45" i="38"/>
  <c r="F178" i="38"/>
  <c r="F60" i="38"/>
  <c r="F192" i="38"/>
  <c r="G192" i="38"/>
  <c r="I192" i="38" s="1"/>
  <c r="H185" i="38"/>
  <c r="H199" i="38"/>
  <c r="H192" i="38"/>
  <c r="G185" i="38"/>
  <c r="F269" i="38"/>
  <c r="F8" i="38"/>
  <c r="F13" i="38" s="1"/>
  <c r="F23" i="38"/>
  <c r="F27" i="38" s="1"/>
  <c r="I27" i="38" s="1"/>
  <c r="F53" i="38"/>
  <c r="F55" i="38" s="1"/>
  <c r="F67" i="38"/>
  <c r="F185" i="38"/>
  <c r="F77" i="38"/>
  <c r="E185" i="38"/>
  <c r="C185" i="38"/>
  <c r="B185" i="38"/>
  <c r="I274" i="38"/>
  <c r="I175" i="38"/>
  <c r="G187" i="38"/>
  <c r="E187" i="38"/>
  <c r="F187" i="38"/>
  <c r="F190" i="38" s="1"/>
  <c r="B188" i="38"/>
  <c r="I188" i="38"/>
  <c r="I189" i="38"/>
  <c r="I201" i="38"/>
  <c r="I203" i="38"/>
  <c r="H190" i="38"/>
  <c r="H204" i="38"/>
  <c r="G190" i="38"/>
  <c r="F275" i="38"/>
  <c r="F176" i="38"/>
  <c r="D190" i="38"/>
  <c r="C190" i="38"/>
  <c r="B190" i="38"/>
  <c r="H291" i="38"/>
  <c r="G291" i="38"/>
  <c r="F291" i="38"/>
  <c r="E291" i="38"/>
  <c r="H289" i="38"/>
  <c r="F289" i="38"/>
  <c r="F283" i="38" s="1"/>
  <c r="E289" i="38"/>
  <c r="D289" i="38"/>
  <c r="C289" i="38"/>
  <c r="B289" i="38"/>
  <c r="I288" i="38"/>
  <c r="I287" i="38"/>
  <c r="G286" i="38"/>
  <c r="G289" i="38" s="1"/>
  <c r="I285" i="38"/>
  <c r="H284" i="38"/>
  <c r="G284" i="38"/>
  <c r="E284" i="38"/>
  <c r="D284" i="38"/>
  <c r="C284" i="38"/>
  <c r="B284" i="38"/>
  <c r="I282" i="38"/>
  <c r="H277" i="38"/>
  <c r="G277" i="38"/>
  <c r="E277" i="38"/>
  <c r="H275" i="38"/>
  <c r="G275" i="38"/>
  <c r="E275" i="38"/>
  <c r="D275" i="38"/>
  <c r="C275" i="38"/>
  <c r="B275" i="38"/>
  <c r="I272" i="38"/>
  <c r="I271" i="38"/>
  <c r="I270" i="38"/>
  <c r="H269" i="38"/>
  <c r="G269" i="38"/>
  <c r="E269" i="38"/>
  <c r="D269" i="38"/>
  <c r="C269" i="38"/>
  <c r="B269" i="38"/>
  <c r="H262" i="38"/>
  <c r="G262" i="38"/>
  <c r="F262" i="38"/>
  <c r="E262" i="38"/>
  <c r="K260" i="38"/>
  <c r="H260" i="38"/>
  <c r="G260" i="38"/>
  <c r="F260" i="38"/>
  <c r="D260" i="38"/>
  <c r="C260" i="38"/>
  <c r="B260" i="38"/>
  <c r="I259" i="38"/>
  <c r="I258" i="38"/>
  <c r="L257" i="38"/>
  <c r="E257" i="38"/>
  <c r="I257" i="38" s="1"/>
  <c r="I256" i="38"/>
  <c r="H255" i="38"/>
  <c r="G255" i="38"/>
  <c r="F255" i="38"/>
  <c r="E255" i="38"/>
  <c r="D255" i="38"/>
  <c r="C255" i="38"/>
  <c r="B255" i="38"/>
  <c r="F254" i="38"/>
  <c r="I254" i="38" s="1"/>
  <c r="I253" i="38"/>
  <c r="H248" i="38"/>
  <c r="G248" i="38"/>
  <c r="F248" i="38"/>
  <c r="E248" i="38"/>
  <c r="I248" i="38" s="1"/>
  <c r="K246" i="38"/>
  <c r="G246" i="38"/>
  <c r="E246" i="38"/>
  <c r="D246" i="38"/>
  <c r="C246" i="38"/>
  <c r="B246" i="38"/>
  <c r="I245" i="38"/>
  <c r="I244" i="38"/>
  <c r="L243" i="38"/>
  <c r="H243" i="38"/>
  <c r="H246" i="38" s="1"/>
  <c r="G243" i="38"/>
  <c r="I243" i="38" s="1"/>
  <c r="I246" i="38" s="1"/>
  <c r="I242" i="38"/>
  <c r="H241" i="38"/>
  <c r="G241" i="38"/>
  <c r="F241" i="38"/>
  <c r="E241" i="38"/>
  <c r="D241" i="38"/>
  <c r="C241" i="38"/>
  <c r="B241" i="38"/>
  <c r="I240" i="38"/>
  <c r="I241" i="38" s="1"/>
  <c r="I239" i="38"/>
  <c r="H234" i="38"/>
  <c r="G234" i="38"/>
  <c r="F234" i="38"/>
  <c r="E234" i="38"/>
  <c r="K232" i="38"/>
  <c r="G232" i="38"/>
  <c r="F232" i="38"/>
  <c r="D232" i="38"/>
  <c r="C232" i="38"/>
  <c r="B232" i="38"/>
  <c r="I231" i="38"/>
  <c r="I230" i="38"/>
  <c r="L229" i="38"/>
  <c r="H229" i="38"/>
  <c r="H232" i="38" s="1"/>
  <c r="G229" i="38"/>
  <c r="E229" i="38"/>
  <c r="E232" i="38" s="1"/>
  <c r="D229" i="38"/>
  <c r="I228" i="38"/>
  <c r="H227" i="38"/>
  <c r="G227" i="38"/>
  <c r="E227" i="38"/>
  <c r="D227" i="38"/>
  <c r="C227" i="38"/>
  <c r="B227" i="38"/>
  <c r="F226" i="38"/>
  <c r="F227" i="38" s="1"/>
  <c r="I225" i="38"/>
  <c r="H220" i="38"/>
  <c r="G220" i="38"/>
  <c r="F220" i="38"/>
  <c r="E220" i="38"/>
  <c r="I220" i="38" s="1"/>
  <c r="K218" i="38"/>
  <c r="F218" i="38"/>
  <c r="E218" i="38"/>
  <c r="D218" i="38"/>
  <c r="C218" i="38"/>
  <c r="I217" i="38"/>
  <c r="B216" i="38"/>
  <c r="B218" i="38" s="1"/>
  <c r="L215" i="38"/>
  <c r="H215" i="38"/>
  <c r="H218" i="38" s="1"/>
  <c r="G215" i="38"/>
  <c r="G218" i="38" s="1"/>
  <c r="I214" i="38"/>
  <c r="H213" i="38"/>
  <c r="G213" i="38"/>
  <c r="F213" i="38"/>
  <c r="F38" i="36" s="1"/>
  <c r="E213" i="38"/>
  <c r="D213" i="38"/>
  <c r="C213" i="38"/>
  <c r="B213" i="38"/>
  <c r="I212" i="38"/>
  <c r="I211" i="38"/>
  <c r="H206" i="38"/>
  <c r="G206" i="38"/>
  <c r="F206" i="38"/>
  <c r="K204" i="38"/>
  <c r="G204" i="38"/>
  <c r="F204" i="38"/>
  <c r="E204" i="38"/>
  <c r="D204" i="38"/>
  <c r="C204" i="38"/>
  <c r="B202" i="38"/>
  <c r="B204" i="38" s="1"/>
  <c r="L201" i="38"/>
  <c r="I200" i="38"/>
  <c r="G199" i="38"/>
  <c r="F199" i="38"/>
  <c r="E199" i="38"/>
  <c r="D199" i="38"/>
  <c r="C199" i="38"/>
  <c r="B199" i="38"/>
  <c r="I197" i="38"/>
  <c r="I199" i="38" s="1"/>
  <c r="E197" i="38"/>
  <c r="E206" i="38" s="1"/>
  <c r="K190" i="38"/>
  <c r="L187" i="38"/>
  <c r="I186" i="38"/>
  <c r="H178" i="38"/>
  <c r="G178" i="38"/>
  <c r="E178" i="38"/>
  <c r="K176" i="38"/>
  <c r="H176" i="38"/>
  <c r="G176" i="38"/>
  <c r="D176" i="38"/>
  <c r="C176" i="38"/>
  <c r="B174" i="38"/>
  <c r="I174" i="38" s="1"/>
  <c r="L173" i="38"/>
  <c r="I172" i="38"/>
  <c r="H171" i="38"/>
  <c r="G171" i="38"/>
  <c r="E171" i="38"/>
  <c r="E173" i="38" s="1"/>
  <c r="D171" i="38"/>
  <c r="C171" i="38"/>
  <c r="B171" i="38"/>
  <c r="H164" i="38"/>
  <c r="G164" i="38"/>
  <c r="F164" i="38"/>
  <c r="E164" i="38"/>
  <c r="K162" i="38"/>
  <c r="H162" i="38"/>
  <c r="G162" i="38"/>
  <c r="F162" i="38"/>
  <c r="D162" i="38"/>
  <c r="C162" i="38"/>
  <c r="I161" i="38"/>
  <c r="B160" i="38"/>
  <c r="B162" i="38" s="1"/>
  <c r="L159" i="38"/>
  <c r="E159" i="38"/>
  <c r="E162" i="38" s="1"/>
  <c r="D159" i="38"/>
  <c r="I158" i="38"/>
  <c r="H157" i="38"/>
  <c r="G157" i="38"/>
  <c r="E157" i="38"/>
  <c r="D157" i="38"/>
  <c r="C157" i="38"/>
  <c r="B157" i="38"/>
  <c r="I156" i="38"/>
  <c r="I155" i="38"/>
  <c r="I157" i="38" s="1"/>
  <c r="F155" i="38"/>
  <c r="F157" i="38" s="1"/>
  <c r="E150" i="38"/>
  <c r="I150" i="38" s="1"/>
  <c r="K148" i="38"/>
  <c r="H148" i="38"/>
  <c r="G148" i="38"/>
  <c r="F148" i="38"/>
  <c r="C148" i="38"/>
  <c r="B148" i="38"/>
  <c r="I147" i="38"/>
  <c r="B146" i="38"/>
  <c r="I146" i="38" s="1"/>
  <c r="L145" i="38"/>
  <c r="E145" i="38"/>
  <c r="E148" i="38" s="1"/>
  <c r="D145" i="38"/>
  <c r="I144" i="38"/>
  <c r="H143" i="38"/>
  <c r="G143" i="38"/>
  <c r="F143" i="38"/>
  <c r="E143" i="38"/>
  <c r="D143" i="38"/>
  <c r="C143" i="38"/>
  <c r="B143" i="38"/>
  <c r="I142" i="38"/>
  <c r="I141" i="38"/>
  <c r="E136" i="38"/>
  <c r="I136" i="38" s="1"/>
  <c r="K134" i="38"/>
  <c r="H134" i="38"/>
  <c r="G134" i="38"/>
  <c r="F134" i="38"/>
  <c r="C134" i="38"/>
  <c r="I133" i="38"/>
  <c r="B132" i="38"/>
  <c r="B134" i="38" s="1"/>
  <c r="L131" i="38"/>
  <c r="E131" i="38"/>
  <c r="E134" i="38" s="1"/>
  <c r="D131" i="38"/>
  <c r="I131" i="38" s="1"/>
  <c r="I130" i="38"/>
  <c r="H129" i="38"/>
  <c r="G129" i="38"/>
  <c r="F129" i="38"/>
  <c r="E129" i="38"/>
  <c r="D129" i="38"/>
  <c r="C129" i="38"/>
  <c r="B129" i="38"/>
  <c r="I128" i="38"/>
  <c r="I127" i="38"/>
  <c r="I129" i="38" s="1"/>
  <c r="H122" i="38"/>
  <c r="G122" i="38"/>
  <c r="F122" i="38"/>
  <c r="D122" i="38"/>
  <c r="D298" i="38" s="1"/>
  <c r="C22" i="36" s="1"/>
  <c r="K120" i="38"/>
  <c r="H120" i="38"/>
  <c r="G120" i="38"/>
  <c r="F120" i="38"/>
  <c r="C120" i="38"/>
  <c r="I119" i="38"/>
  <c r="B118" i="38"/>
  <c r="I118" i="38" s="1"/>
  <c r="L117" i="38"/>
  <c r="H115" i="38"/>
  <c r="G115" i="38"/>
  <c r="C115" i="38"/>
  <c r="B115" i="38"/>
  <c r="I114" i="38"/>
  <c r="E113" i="38"/>
  <c r="E117" i="38" s="1"/>
  <c r="E120" i="38" s="1"/>
  <c r="D113" i="38"/>
  <c r="D117" i="38" s="1"/>
  <c r="H108" i="38"/>
  <c r="G108" i="38"/>
  <c r="F108" i="38"/>
  <c r="E108" i="38"/>
  <c r="I108" i="38" s="1"/>
  <c r="K106" i="38"/>
  <c r="H106" i="38"/>
  <c r="G106" i="38"/>
  <c r="F106" i="38"/>
  <c r="E106" i="38"/>
  <c r="D106" i="38"/>
  <c r="B27" i="36" s="1"/>
  <c r="B106" i="36" s="1"/>
  <c r="C103" i="36" s="1"/>
  <c r="D100" i="36" s="1"/>
  <c r="I105" i="38"/>
  <c r="I104" i="38"/>
  <c r="C104" i="38"/>
  <c r="C106" i="38" s="1"/>
  <c r="B103" i="38"/>
  <c r="B106" i="38" s="1"/>
  <c r="L102" i="38"/>
  <c r="I102" i="38"/>
  <c r="H100" i="38"/>
  <c r="G100" i="38"/>
  <c r="F100" i="38"/>
  <c r="E100" i="38"/>
  <c r="D100" i="38"/>
  <c r="C100" i="38"/>
  <c r="B100" i="38"/>
  <c r="I99" i="38"/>
  <c r="I98" i="38"/>
  <c r="H93" i="38"/>
  <c r="G93" i="38"/>
  <c r="F93" i="38"/>
  <c r="C93" i="38"/>
  <c r="K91" i="38"/>
  <c r="G91" i="38"/>
  <c r="F91" i="38"/>
  <c r="E91" i="38"/>
  <c r="D91" i="38"/>
  <c r="C91" i="38"/>
  <c r="I89" i="38"/>
  <c r="I88" i="38"/>
  <c r="B87" i="38"/>
  <c r="I87" i="38" s="1"/>
  <c r="L86" i="38"/>
  <c r="I86" i="38"/>
  <c r="H84" i="38"/>
  <c r="H90" i="38" s="1"/>
  <c r="I90" i="38" s="1"/>
  <c r="F84" i="38"/>
  <c r="E84" i="38"/>
  <c r="D84" i="38"/>
  <c r="C84" i="38"/>
  <c r="B84" i="38"/>
  <c r="G83" i="38"/>
  <c r="I83" i="38" s="1"/>
  <c r="E82" i="38"/>
  <c r="E93" i="38" s="1"/>
  <c r="H77" i="38"/>
  <c r="G77" i="38"/>
  <c r="E77" i="38"/>
  <c r="H75" i="38"/>
  <c r="G75" i="38"/>
  <c r="F75" i="38"/>
  <c r="E75" i="38"/>
  <c r="D75" i="38"/>
  <c r="C75" i="38"/>
  <c r="C77" i="38" s="1"/>
  <c r="B75" i="38"/>
  <c r="I74" i="38"/>
  <c r="I73" i="38"/>
  <c r="I72" i="38"/>
  <c r="I71" i="38"/>
  <c r="I70" i="38"/>
  <c r="I69" i="38"/>
  <c r="H67" i="38"/>
  <c r="G67" i="38"/>
  <c r="E67" i="38"/>
  <c r="D67" i="38"/>
  <c r="C67" i="38"/>
  <c r="B67" i="38"/>
  <c r="H60" i="38"/>
  <c r="G60" i="38"/>
  <c r="E60" i="38"/>
  <c r="K58" i="38"/>
  <c r="H58" i="38"/>
  <c r="G58" i="38"/>
  <c r="F58" i="38"/>
  <c r="E58" i="38"/>
  <c r="C58" i="38"/>
  <c r="C60" i="38" s="1"/>
  <c r="I60" i="38" s="1"/>
  <c r="I57" i="38"/>
  <c r="B56" i="38"/>
  <c r="B58" i="38" s="1"/>
  <c r="L55" i="38"/>
  <c r="D55" i="38"/>
  <c r="I55" i="38" s="1"/>
  <c r="H53" i="38"/>
  <c r="G53" i="38"/>
  <c r="E53" i="38"/>
  <c r="D53" i="38"/>
  <c r="C53" i="38"/>
  <c r="B53" i="38"/>
  <c r="D51" i="38"/>
  <c r="I51" i="38" s="1"/>
  <c r="H45" i="38"/>
  <c r="G45" i="38"/>
  <c r="E45" i="38"/>
  <c r="K43" i="38"/>
  <c r="H43" i="38"/>
  <c r="G43" i="38"/>
  <c r="D43" i="38"/>
  <c r="C43" i="38"/>
  <c r="B43" i="38"/>
  <c r="I42" i="38"/>
  <c r="E41" i="38"/>
  <c r="E43" i="38" s="1"/>
  <c r="B40" i="38"/>
  <c r="I40" i="38" s="1"/>
  <c r="L39" i="38"/>
  <c r="I39" i="38"/>
  <c r="I38" i="38"/>
  <c r="H37" i="38"/>
  <c r="G37" i="38"/>
  <c r="E37" i="38"/>
  <c r="D37" i="38"/>
  <c r="C37" i="38"/>
  <c r="B37" i="38"/>
  <c r="D35" i="38"/>
  <c r="I35" i="38" s="1"/>
  <c r="I37" i="38" s="1"/>
  <c r="H30" i="38"/>
  <c r="G30" i="38"/>
  <c r="E30" i="38"/>
  <c r="K28" i="38"/>
  <c r="H28" i="38"/>
  <c r="G28" i="38"/>
  <c r="D28" i="38"/>
  <c r="C26" i="38"/>
  <c r="C28" i="38" s="1"/>
  <c r="C30" i="38" s="1"/>
  <c r="B26" i="38"/>
  <c r="B28" i="38" s="1"/>
  <c r="L25" i="38"/>
  <c r="H23" i="38"/>
  <c r="G23" i="38"/>
  <c r="E23" i="38"/>
  <c r="E25" i="38" s="1"/>
  <c r="D23" i="38"/>
  <c r="C23" i="38"/>
  <c r="B23" i="38"/>
  <c r="I21" i="38"/>
  <c r="I23" i="38" s="1"/>
  <c r="H16" i="38"/>
  <c r="G16" i="38"/>
  <c r="E16" i="38"/>
  <c r="I16" i="38" s="1"/>
  <c r="K14" i="38"/>
  <c r="H14" i="38"/>
  <c r="G14" i="38"/>
  <c r="D14" i="38"/>
  <c r="D27" i="36" s="1"/>
  <c r="C14" i="38"/>
  <c r="I12" i="38"/>
  <c r="B11" i="38"/>
  <c r="I11" i="38" s="1"/>
  <c r="L10" i="38"/>
  <c r="I10" i="38"/>
  <c r="I9" i="38"/>
  <c r="H8" i="38"/>
  <c r="G8" i="38"/>
  <c r="E8" i="38"/>
  <c r="E13" i="38" s="1"/>
  <c r="E14" i="38" s="1"/>
  <c r="C8" i="38"/>
  <c r="B8" i="38"/>
  <c r="D6" i="38"/>
  <c r="D8" i="38" s="1"/>
  <c r="F1" i="38"/>
  <c r="F20" i="39" s="1"/>
  <c r="B19" i="43" s="1"/>
  <c r="A89" i="45" s="1"/>
  <c r="D120" i="36"/>
  <c r="F111" i="36"/>
  <c r="B111" i="36" s="1"/>
  <c r="B108" i="36"/>
  <c r="C105" i="36" s="1"/>
  <c r="D102" i="36" s="1"/>
  <c r="B107" i="36"/>
  <c r="C104" i="36" s="1"/>
  <c r="D101" i="36" s="1"/>
  <c r="B105" i="36"/>
  <c r="B104" i="36"/>
  <c r="B103" i="36"/>
  <c r="C100" i="36" s="1"/>
  <c r="C99" i="36" s="1"/>
  <c r="F102" i="36"/>
  <c r="D99" i="36"/>
  <c r="H89" i="36"/>
  <c r="H88" i="36"/>
  <c r="H87" i="36"/>
  <c r="H86" i="36"/>
  <c r="H85" i="36"/>
  <c r="H84" i="36"/>
  <c r="H83" i="36"/>
  <c r="H82" i="36"/>
  <c r="H80" i="36"/>
  <c r="H79" i="36"/>
  <c r="I76" i="36"/>
  <c r="I72" i="36"/>
  <c r="H72" i="36"/>
  <c r="G72" i="36"/>
  <c r="I71" i="36"/>
  <c r="H71" i="36"/>
  <c r="G71" i="36"/>
  <c r="I69" i="36"/>
  <c r="H69" i="36"/>
  <c r="G69" i="36"/>
  <c r="I68" i="36"/>
  <c r="H68" i="36"/>
  <c r="G68" i="36"/>
  <c r="I67" i="36"/>
  <c r="H67" i="36"/>
  <c r="G67" i="36"/>
  <c r="I66" i="36"/>
  <c r="H66" i="36"/>
  <c r="G66" i="36"/>
  <c r="I62" i="36"/>
  <c r="I59" i="36"/>
  <c r="G58" i="36"/>
  <c r="G57" i="36"/>
  <c r="G56" i="36"/>
  <c r="G55" i="36"/>
  <c r="G52" i="36"/>
  <c r="J49" i="36"/>
  <c r="I49" i="36"/>
  <c r="H49" i="36" s="1"/>
  <c r="D46" i="36"/>
  <c r="F39" i="36"/>
  <c r="F37" i="36"/>
  <c r="G34" i="36"/>
  <c r="G33" i="36"/>
  <c r="D29" i="36"/>
  <c r="E29" i="36" s="1"/>
  <c r="L27" i="36"/>
  <c r="H27" i="36"/>
  <c r="F27" i="36"/>
  <c r="L26" i="36"/>
  <c r="H26" i="36"/>
  <c r="F26" i="36"/>
  <c r="D26" i="36"/>
  <c r="B26" i="36"/>
  <c r="J25" i="36"/>
  <c r="J24" i="36"/>
  <c r="J23" i="36"/>
  <c r="J22" i="36"/>
  <c r="B17" i="36"/>
  <c r="C16" i="36"/>
  <c r="B16" i="36"/>
  <c r="C15" i="36"/>
  <c r="B15" i="36"/>
  <c r="E12" i="36"/>
  <c r="D12" i="36"/>
  <c r="F10" i="36"/>
  <c r="D10" i="36"/>
  <c r="B10" i="36"/>
  <c r="C6" i="36"/>
  <c r="F101" i="30"/>
  <c r="E101" i="30"/>
  <c r="D101" i="30"/>
  <c r="G100" i="30"/>
  <c r="F100" i="30"/>
  <c r="E100" i="30"/>
  <c r="D100" i="30"/>
  <c r="G99" i="30"/>
  <c r="F99" i="30"/>
  <c r="E99" i="30"/>
  <c r="D99" i="30"/>
  <c r="G98" i="30"/>
  <c r="F98" i="30"/>
  <c r="E98" i="30"/>
  <c r="D98" i="30"/>
  <c r="F12" i="30"/>
  <c r="E12" i="30"/>
  <c r="D12" i="30"/>
  <c r="G10" i="30"/>
  <c r="G9" i="30"/>
  <c r="G101" i="30" s="1"/>
  <c r="G101" i="29"/>
  <c r="F101" i="29"/>
  <c r="E101" i="29"/>
  <c r="D101" i="29"/>
  <c r="G100" i="29"/>
  <c r="F100" i="29"/>
  <c r="E100" i="29"/>
  <c r="D100" i="29"/>
  <c r="G99" i="29"/>
  <c r="F99" i="29"/>
  <c r="E99" i="29"/>
  <c r="D99" i="29"/>
  <c r="G98" i="29"/>
  <c r="F98" i="29"/>
  <c r="E98" i="29"/>
  <c r="D98" i="29"/>
  <c r="F12" i="29"/>
  <c r="E12" i="29"/>
  <c r="D12" i="29"/>
  <c r="G10" i="29"/>
  <c r="G9" i="29"/>
  <c r="G12" i="29" s="1"/>
  <c r="H9" i="12"/>
  <c r="H27" i="12" s="1"/>
  <c r="G103" i="26"/>
  <c r="F103" i="26"/>
  <c r="E103" i="26"/>
  <c r="D103" i="26"/>
  <c r="G102" i="26"/>
  <c r="F102" i="26"/>
  <c r="E102" i="26"/>
  <c r="D102" i="26"/>
  <c r="G101" i="26"/>
  <c r="F101" i="26"/>
  <c r="E101" i="26"/>
  <c r="D101" i="26"/>
  <c r="G100" i="26"/>
  <c r="F100" i="26"/>
  <c r="E100" i="26"/>
  <c r="D100" i="26"/>
  <c r="F12" i="26"/>
  <c r="E12" i="26"/>
  <c r="D12" i="26"/>
  <c r="G9" i="26"/>
  <c r="G12" i="26" s="1"/>
  <c r="G101" i="25"/>
  <c r="F101" i="25"/>
  <c r="E101" i="25"/>
  <c r="D101" i="25"/>
  <c r="G100" i="25"/>
  <c r="F100" i="25"/>
  <c r="E100" i="25"/>
  <c r="D100" i="25"/>
  <c r="G99" i="25"/>
  <c r="F99" i="25"/>
  <c r="E99" i="25"/>
  <c r="D99" i="25"/>
  <c r="F98" i="25"/>
  <c r="F12" i="25"/>
  <c r="G10" i="25"/>
  <c r="E9" i="25"/>
  <c r="G9" i="25" s="1"/>
  <c r="D9" i="25"/>
  <c r="D98" i="25" s="1"/>
  <c r="G102" i="24"/>
  <c r="F102" i="24"/>
  <c r="E102" i="24"/>
  <c r="D102" i="24"/>
  <c r="G101" i="24"/>
  <c r="F101" i="24"/>
  <c r="E101" i="24"/>
  <c r="D101" i="24"/>
  <c r="G100" i="24"/>
  <c r="F100" i="24"/>
  <c r="E100" i="24"/>
  <c r="D100" i="24"/>
  <c r="F99" i="24"/>
  <c r="E99" i="24"/>
  <c r="D99" i="24"/>
  <c r="F15" i="24"/>
  <c r="E15" i="24"/>
  <c r="D15" i="24"/>
  <c r="G13" i="24"/>
  <c r="G12" i="24"/>
  <c r="G11" i="24"/>
  <c r="G10" i="24"/>
  <c r="G9" i="24"/>
  <c r="G99" i="24" s="1"/>
  <c r="E102" i="23"/>
  <c r="D102" i="23"/>
  <c r="G101" i="23"/>
  <c r="F101" i="23"/>
  <c r="E101" i="23"/>
  <c r="D101" i="23"/>
  <c r="G100" i="23"/>
  <c r="F100" i="23"/>
  <c r="E100" i="23"/>
  <c r="D100" i="23"/>
  <c r="F99" i="23"/>
  <c r="E99" i="23"/>
  <c r="D99" i="23"/>
  <c r="E17" i="23"/>
  <c r="D17" i="23"/>
  <c r="G15" i="23"/>
  <c r="G14" i="23"/>
  <c r="F14" i="23"/>
  <c r="F102" i="23" s="1"/>
  <c r="G13" i="23"/>
  <c r="G12" i="23"/>
  <c r="G99" i="23" s="1"/>
  <c r="G11" i="23"/>
  <c r="G10" i="23"/>
  <c r="G17" i="23" s="1"/>
  <c r="G9" i="23"/>
  <c r="G102" i="23" s="1"/>
  <c r="F103" i="22"/>
  <c r="E103" i="22"/>
  <c r="D103" i="22"/>
  <c r="F102" i="22"/>
  <c r="E102" i="22"/>
  <c r="D102" i="22"/>
  <c r="F101" i="22"/>
  <c r="E101" i="22"/>
  <c r="D101" i="22"/>
  <c r="E100" i="22"/>
  <c r="D100" i="22"/>
  <c r="E29" i="22"/>
  <c r="D29" i="22"/>
  <c r="G27" i="22"/>
  <c r="G26" i="22"/>
  <c r="G102" i="22" s="1"/>
  <c r="G25" i="22"/>
  <c r="G103" i="22" s="1"/>
  <c r="G24" i="22"/>
  <c r="G23" i="22"/>
  <c r="G22" i="22"/>
  <c r="G101" i="22" s="1"/>
  <c r="G21" i="22"/>
  <c r="G20" i="22"/>
  <c r="G19" i="22"/>
  <c r="G18" i="22"/>
  <c r="G17" i="22"/>
  <c r="G16" i="22"/>
  <c r="F16" i="22"/>
  <c r="F15" i="22"/>
  <c r="G15" i="22" s="1"/>
  <c r="G14" i="22"/>
  <c r="F14" i="22"/>
  <c r="G13" i="22"/>
  <c r="G12" i="22"/>
  <c r="G11" i="22"/>
  <c r="F11" i="22"/>
  <c r="F10" i="22"/>
  <c r="F100" i="22" s="1"/>
  <c r="G9" i="22"/>
  <c r="G103" i="21"/>
  <c r="F103" i="21"/>
  <c r="E103" i="21"/>
  <c r="D103" i="21"/>
  <c r="G102" i="21"/>
  <c r="F102" i="21"/>
  <c r="E102" i="21"/>
  <c r="D102" i="21"/>
  <c r="G101" i="21"/>
  <c r="F101" i="21"/>
  <c r="E101" i="21"/>
  <c r="D101" i="21"/>
  <c r="F100" i="21"/>
  <c r="E100" i="21"/>
  <c r="D100" i="21"/>
  <c r="F14" i="21"/>
  <c r="E14" i="21"/>
  <c r="D14" i="21"/>
  <c r="G12" i="21"/>
  <c r="G11" i="21"/>
  <c r="G10" i="21"/>
  <c r="G9" i="21"/>
  <c r="G100" i="21" s="1"/>
  <c r="G103" i="1"/>
  <c r="F103" i="1"/>
  <c r="F12" i="28" s="1"/>
  <c r="G12" i="28" s="1"/>
  <c r="E103" i="1"/>
  <c r="E12" i="28" s="1"/>
  <c r="D103" i="1"/>
  <c r="D12" i="28" s="1"/>
  <c r="G102" i="1"/>
  <c r="F102" i="1"/>
  <c r="F11" i="28" s="1"/>
  <c r="G11" i="28" s="1"/>
  <c r="E102" i="1"/>
  <c r="E11" i="28" s="1"/>
  <c r="D102" i="1"/>
  <c r="D11" i="28" s="1"/>
  <c r="G101" i="1"/>
  <c r="F101" i="1"/>
  <c r="F10" i="28" s="1"/>
  <c r="G10" i="28" s="1"/>
  <c r="E101" i="1"/>
  <c r="E10" i="28" s="1"/>
  <c r="D101" i="1"/>
  <c r="D10" i="28" s="1"/>
  <c r="F100" i="1"/>
  <c r="F9" i="28" s="1"/>
  <c r="E100" i="1"/>
  <c r="E9" i="28" s="1"/>
  <c r="E14" i="28" s="1"/>
  <c r="D100" i="1"/>
  <c r="D9" i="28" s="1"/>
  <c r="F12" i="1"/>
  <c r="E12" i="1"/>
  <c r="D12" i="1"/>
  <c r="G10" i="1"/>
  <c r="G9" i="1"/>
  <c r="G100" i="1" s="1"/>
  <c r="I42" i="15"/>
  <c r="I14" i="15"/>
  <c r="I11" i="15"/>
  <c r="I6" i="39"/>
  <c r="E12" i="45"/>
  <c r="D44" i="45"/>
  <c r="J57" i="36" s="1"/>
  <c r="E48" i="45"/>
  <c r="D24" i="45"/>
  <c r="J55" i="36" s="1"/>
  <c r="D76" i="45"/>
  <c r="J58" i="36" s="1"/>
  <c r="E28" i="45"/>
  <c r="D34" i="45"/>
  <c r="J56" i="36" s="1"/>
  <c r="H94" i="36" l="1"/>
  <c r="AW47" i="40"/>
  <c r="AZ47" i="40"/>
  <c r="AT48" i="40"/>
  <c r="C80" i="45"/>
  <c r="C99" i="45" s="1"/>
  <c r="I52" i="36"/>
  <c r="C75" i="36"/>
  <c r="D14" i="28"/>
  <c r="G100" i="22"/>
  <c r="G9" i="28"/>
  <c r="G14" i="28" s="1"/>
  <c r="F14" i="28"/>
  <c r="G98" i="25"/>
  <c r="G12" i="25"/>
  <c r="G10" i="22"/>
  <c r="F29" i="22"/>
  <c r="F17" i="23"/>
  <c r="E12" i="25"/>
  <c r="E98" i="25"/>
  <c r="L296" i="38"/>
  <c r="C296" i="38"/>
  <c r="D58" i="38"/>
  <c r="J27" i="36" s="1"/>
  <c r="I82" i="38"/>
  <c r="D115" i="38"/>
  <c r="I145" i="38"/>
  <c r="I148" i="38" s="1"/>
  <c r="I229" i="38"/>
  <c r="I262" i="38"/>
  <c r="I275" i="38"/>
  <c r="I15" i="39"/>
  <c r="G12" i="1"/>
  <c r="G14" i="21"/>
  <c r="G29" i="22"/>
  <c r="G12" i="30"/>
  <c r="G15" i="24"/>
  <c r="G298" i="38"/>
  <c r="I77" i="38"/>
  <c r="I143" i="38"/>
  <c r="I160" i="38"/>
  <c r="I164" i="38"/>
  <c r="I206" i="38"/>
  <c r="I234" i="38"/>
  <c r="I187" i="38"/>
  <c r="I190" i="38" s="1"/>
  <c r="I185" i="38"/>
  <c r="D12" i="25"/>
  <c r="H298" i="38"/>
  <c r="G84" i="38"/>
  <c r="B120" i="38"/>
  <c r="I291" i="38"/>
  <c r="I58" i="36"/>
  <c r="I60" i="36" s="1"/>
  <c r="B92" i="45"/>
  <c r="D15" i="36"/>
  <c r="G15" i="36" s="1"/>
  <c r="A118" i="36"/>
  <c r="A116" i="36"/>
  <c r="B102" i="36"/>
  <c r="B80" i="45"/>
  <c r="C94" i="45" s="1"/>
  <c r="C95" i="45" s="1"/>
  <c r="H6" i="39"/>
  <c r="D18" i="39"/>
  <c r="G13" i="39"/>
  <c r="I13" i="39" s="1"/>
  <c r="H15" i="39"/>
  <c r="H16" i="39" s="1"/>
  <c r="G7" i="39"/>
  <c r="I7" i="39" s="1"/>
  <c r="H12" i="39"/>
  <c r="H13" i="39" s="1"/>
  <c r="E9" i="39"/>
  <c r="E10" i="39" s="1"/>
  <c r="E18" i="39" s="1"/>
  <c r="E17" i="36"/>
  <c r="E16" i="36"/>
  <c r="B14" i="36"/>
  <c r="J26" i="36"/>
  <c r="K49" i="36"/>
  <c r="D17" i="36"/>
  <c r="G17" i="36" s="1"/>
  <c r="F17" i="36"/>
  <c r="E15" i="36"/>
  <c r="C14" i="36"/>
  <c r="F14" i="36" s="1"/>
  <c r="F15" i="36"/>
  <c r="F40" i="36"/>
  <c r="F16" i="36"/>
  <c r="D16" i="36"/>
  <c r="C298" i="38"/>
  <c r="I30" i="38"/>
  <c r="I91" i="38"/>
  <c r="I117" i="38"/>
  <c r="I120" i="38" s="1"/>
  <c r="I255" i="38"/>
  <c r="E28" i="38"/>
  <c r="I25" i="38"/>
  <c r="I232" i="38"/>
  <c r="N237" i="38"/>
  <c r="I173" i="38"/>
  <c r="I176" i="38" s="1"/>
  <c r="E176" i="38"/>
  <c r="I260" i="38"/>
  <c r="N239" i="38"/>
  <c r="I283" i="38"/>
  <c r="I284" i="38" s="1"/>
  <c r="F284" i="38"/>
  <c r="H91" i="38"/>
  <c r="H296" i="38" s="1"/>
  <c r="G296" i="38"/>
  <c r="I113" i="38"/>
  <c r="I132" i="38"/>
  <c r="I134" i="38" s="1"/>
  <c r="D134" i="38"/>
  <c r="I159" i="38"/>
  <c r="I162" i="38" s="1"/>
  <c r="B294" i="38"/>
  <c r="I216" i="38"/>
  <c r="I226" i="38"/>
  <c r="I227" i="38" s="1"/>
  <c r="E260" i="38"/>
  <c r="F28" i="38"/>
  <c r="I6" i="38"/>
  <c r="I8" i="38" s="1"/>
  <c r="F34" i="36"/>
  <c r="B14" i="38"/>
  <c r="I56" i="38"/>
  <c r="I58" i="38" s="1"/>
  <c r="E122" i="38"/>
  <c r="I26" i="38"/>
  <c r="B91" i="38"/>
  <c r="B93" i="38" s="1"/>
  <c r="I103" i="38"/>
  <c r="I106" i="38" s="1"/>
  <c r="E115" i="38"/>
  <c r="E294" i="38" s="1"/>
  <c r="D120" i="38"/>
  <c r="D296" i="38" s="1"/>
  <c r="D148" i="38"/>
  <c r="B176" i="38"/>
  <c r="I202" i="38"/>
  <c r="I204" i="38" s="1"/>
  <c r="C294" i="38"/>
  <c r="C299" i="38" s="1"/>
  <c r="N238" i="38"/>
  <c r="N240" i="38" s="1"/>
  <c r="K242" i="38" s="1"/>
  <c r="K296" i="38" s="1"/>
  <c r="E190" i="38"/>
  <c r="E298" i="38"/>
  <c r="I178" i="38"/>
  <c r="I269" i="38"/>
  <c r="I41" i="38"/>
  <c r="I43" i="38" s="1"/>
  <c r="G39" i="36"/>
  <c r="G294" i="38"/>
  <c r="G299" i="38" s="1"/>
  <c r="I213" i="38"/>
  <c r="D294" i="38"/>
  <c r="D300" i="38" s="1"/>
  <c r="H294" i="38"/>
  <c r="H299" i="38" s="1"/>
  <c r="I286" i="38"/>
  <c r="I289" i="38" s="1"/>
  <c r="I45" i="38"/>
  <c r="I171" i="38"/>
  <c r="G41" i="36"/>
  <c r="I100" i="38"/>
  <c r="G40" i="36"/>
  <c r="I84" i="38"/>
  <c r="F112" i="36"/>
  <c r="F113" i="36" s="1"/>
  <c r="G37" i="36"/>
  <c r="I277" i="38"/>
  <c r="I215" i="38"/>
  <c r="I218" i="38" s="1"/>
  <c r="I75" i="38"/>
  <c r="F36" i="36"/>
  <c r="I67" i="38"/>
  <c r="G36" i="36"/>
  <c r="I53" i="38"/>
  <c r="F33" i="36"/>
  <c r="F14" i="38"/>
  <c r="F296" i="38" s="1"/>
  <c r="I13" i="38"/>
  <c r="I14" i="38" s="1"/>
  <c r="E34" i="45"/>
  <c r="E44" i="45"/>
  <c r="E24" i="45"/>
  <c r="E76" i="45"/>
  <c r="D80" i="45"/>
  <c r="J60" i="36"/>
  <c r="I115" i="38"/>
  <c r="F115" i="38"/>
  <c r="I122" i="38"/>
  <c r="F298" i="38"/>
  <c r="H5" i="39"/>
  <c r="H7" i="39" s="1"/>
  <c r="J72" i="36"/>
  <c r="H73" i="36"/>
  <c r="G17" i="43"/>
  <c r="I73" i="36"/>
  <c r="H17" i="43"/>
  <c r="I17" i="43" s="1"/>
  <c r="I74" i="36"/>
  <c r="D10" i="43"/>
  <c r="D11" i="43"/>
  <c r="D12" i="43"/>
  <c r="D13" i="43"/>
  <c r="D15" i="43"/>
  <c r="D16" i="43"/>
  <c r="D43" i="36"/>
  <c r="G44" i="36" l="1"/>
  <c r="E117" i="36"/>
  <c r="E123" i="36" s="1"/>
  <c r="E129" i="36" s="1"/>
  <c r="AZ48" i="40"/>
  <c r="AW48" i="40"/>
  <c r="AT49" i="40"/>
  <c r="K57" i="36"/>
  <c r="J52" i="36"/>
  <c r="E86" i="45"/>
  <c r="C76" i="36"/>
  <c r="B296" i="38"/>
  <c r="E296" i="38"/>
  <c r="I28" i="38"/>
  <c r="E14" i="36"/>
  <c r="K59" i="36"/>
  <c r="K58" i="36"/>
  <c r="F9" i="39"/>
  <c r="G9" i="39" s="1"/>
  <c r="D14" i="36"/>
  <c r="G14" i="36" s="1"/>
  <c r="K56" i="36"/>
  <c r="K55" i="36"/>
  <c r="C43" i="36"/>
  <c r="G43" i="36" s="1"/>
  <c r="B112" i="36"/>
  <c r="B113" i="36" s="1"/>
  <c r="G16" i="36"/>
  <c r="D299" i="38"/>
  <c r="E299" i="38"/>
  <c r="I93" i="38"/>
  <c r="I298" i="38" s="1"/>
  <c r="B298" i="38"/>
  <c r="B299" i="38" s="1"/>
  <c r="I294" i="38"/>
  <c r="I296" i="38"/>
  <c r="E80" i="45"/>
  <c r="F294" i="38"/>
  <c r="F299" i="38" s="1"/>
  <c r="E43" i="36"/>
  <c r="H43" i="36" s="1"/>
  <c r="J73" i="36"/>
  <c r="D17" i="43"/>
  <c r="AT50" i="40" l="1"/>
  <c r="AW49" i="40"/>
  <c r="AZ49" i="40"/>
  <c r="C77" i="36"/>
  <c r="F10" i="39"/>
  <c r="F18" i="39" s="1"/>
  <c r="H9" i="39"/>
  <c r="H10" i="39" s="1"/>
  <c r="H18" i="39" s="1"/>
  <c r="G10" i="39"/>
  <c r="I9" i="39"/>
  <c r="K60" i="36"/>
  <c r="I299" i="38"/>
  <c r="I295" i="38"/>
  <c r="F43" i="36"/>
  <c r="F123" i="36" s="1"/>
  <c r="F117" i="36" l="1"/>
  <c r="F120" i="36" s="1"/>
  <c r="AT51" i="40"/>
  <c r="AW50" i="40"/>
  <c r="AZ50" i="40"/>
  <c r="C78" i="36"/>
  <c r="E125" i="36"/>
  <c r="E120" i="36"/>
  <c r="I10" i="39"/>
  <c r="G18" i="39"/>
  <c r="I18" i="39" s="1"/>
  <c r="AW51" i="40" l="1"/>
  <c r="AZ51" i="40"/>
  <c r="C79" i="3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apalm1ss</author>
  </authors>
  <commentList>
    <comment ref="F15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apalm1ss:</t>
        </r>
        <r>
          <rPr>
            <sz val="8"/>
            <color indexed="81"/>
            <rFont val="Tahoma"/>
            <family val="2"/>
          </rPr>
          <t xml:space="preserve">
Shahid's projected outturn report less In House Fostering recharge underspend plus Leaving Care UASC overspend</t>
        </r>
      </text>
    </comment>
    <comment ref="F16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apalm1ss:</t>
        </r>
        <r>
          <rPr>
            <sz val="8"/>
            <color indexed="81"/>
            <rFont val="Tahoma"/>
            <family val="2"/>
          </rPr>
          <t xml:space="preserve">
Cheryl's expenditure spreadsheet @ 31st October 2014 less UASC income less Leaving Care income plus 2013/14 overclaimed income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Broad, John (People)</author>
  </authors>
  <commentList>
    <comment ref="H68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Broad, John (People):</t>
        </r>
        <r>
          <rPr>
            <sz val="9"/>
            <color indexed="81"/>
            <rFont val="Tahoma"/>
            <family val="2"/>
          </rPr>
          <t xml:space="preserve">
Includes £10m 'Fund of Funds' commitment with West Mids.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Broad, John (People)</author>
    <author>Zala, Anita (Place)</author>
  </authors>
  <commentList>
    <comment ref="D22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Broad, John (People):</t>
        </r>
        <r>
          <rPr>
            <sz val="9"/>
            <color indexed="81"/>
            <rFont val="Tahoma"/>
            <family val="2"/>
          </rPr>
          <t xml:space="preserve">
Forecast spend was £729,524 as at 14th Sept. Revised down to £500k as per the Funding Review paper 21st Sept 15.</t>
        </r>
      </text>
    </comment>
    <comment ref="C39" authorId="1" shapeId="0" xr:uid="{00000000-0006-0000-0E00-000002000000}">
      <text>
        <r>
          <rPr>
            <b/>
            <sz val="9"/>
            <color indexed="81"/>
            <rFont val="Tahoma"/>
            <family val="2"/>
          </rPr>
          <t>Zala, Anita (Place):</t>
        </r>
        <r>
          <rPr>
            <sz val="9"/>
            <color indexed="81"/>
            <rFont val="Tahoma"/>
            <family val="2"/>
          </rPr>
          <t xml:space="preserve">
this includes main works, statutory undertakers - All SCC funded???</t>
        </r>
      </text>
    </comment>
    <comment ref="F69" authorId="0" shapeId="0" xr:uid="{00000000-0006-0000-0E00-000003000000}">
      <text>
        <r>
          <rPr>
            <b/>
            <sz val="9"/>
            <color indexed="81"/>
            <rFont val="Tahoma"/>
            <family val="2"/>
          </rPr>
          <t>Broad, John (People):</t>
        </r>
        <r>
          <rPr>
            <sz val="9"/>
            <color indexed="81"/>
            <rFont val="Tahoma"/>
            <family val="2"/>
          </rPr>
          <t xml:space="preserve">
£2.389m now funded from LGF Grant 17/18 instead of GPF.</t>
        </r>
      </text>
    </comment>
    <comment ref="E105" authorId="0" shapeId="0" xr:uid="{00000000-0006-0000-0E00-000004000000}">
      <text>
        <r>
          <rPr>
            <b/>
            <sz val="9"/>
            <color indexed="81"/>
            <rFont val="Tahoma"/>
            <family val="2"/>
          </rPr>
          <t>Broad, John (People):</t>
        </r>
        <r>
          <rPr>
            <sz val="9"/>
            <color indexed="81"/>
            <rFont val="Tahoma"/>
            <family val="2"/>
          </rPr>
          <t xml:space="preserve">
RGF funding 2016/17.</t>
        </r>
      </text>
    </comment>
    <comment ref="H240" authorId="0" shapeId="0" xr:uid="{00000000-0006-0000-0E00-000005000000}">
      <text>
        <r>
          <rPr>
            <b/>
            <sz val="9"/>
            <color indexed="81"/>
            <rFont val="Tahoma"/>
            <family val="2"/>
          </rPr>
          <t>Broad, John (People):</t>
        </r>
        <r>
          <rPr>
            <sz val="9"/>
            <color indexed="81"/>
            <rFont val="Tahoma"/>
            <family val="2"/>
          </rPr>
          <t xml:space="preserve">
Note - £200k to be spent in 2020/21.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Broad, John (People)</author>
  </authors>
  <commentList>
    <comment ref="C5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Broad, John (People):</t>
        </r>
        <r>
          <rPr>
            <sz val="9"/>
            <color indexed="81"/>
            <rFont val="Tahoma"/>
            <family val="2"/>
          </rPr>
          <t xml:space="preserve">
DO we report £51.77m as per SOT figures?</t>
        </r>
      </text>
    </comment>
    <comment ref="E6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>Broad, John (People):</t>
        </r>
        <r>
          <rPr>
            <sz val="9"/>
            <color indexed="81"/>
            <rFont val="Tahoma"/>
            <family val="2"/>
          </rPr>
          <t xml:space="preserve">
Claims 1,2 &amp; 3 submitted - Passport Agreement now signed by all parties.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Wilkes, William (Finance)</author>
  </authors>
  <commentList>
    <comment ref="C11" authorId="0" shapeId="0" xr:uid="{00000000-0006-0000-1000-000001000000}">
      <text>
        <r>
          <rPr>
            <b/>
            <sz val="9"/>
            <color indexed="81"/>
            <rFont val="Tahoma"/>
            <family val="2"/>
          </rPr>
          <t>Wilkes, William (Finance):</t>
        </r>
        <r>
          <rPr>
            <sz val="9"/>
            <color indexed="81"/>
            <rFont val="Tahoma"/>
            <family val="2"/>
          </rPr>
          <t xml:space="preserve">
0.5 added to reconcile to the SIA in the strategy</t>
        </r>
      </text>
    </comment>
    <comment ref="K11" authorId="0" shapeId="0" xr:uid="{00000000-0006-0000-1000-000002000000}">
      <text>
        <r>
          <rPr>
            <b/>
            <sz val="9"/>
            <color indexed="81"/>
            <rFont val="Tahoma"/>
            <family val="2"/>
          </rPr>
          <t>Wilkes, William (Finance):</t>
        </r>
        <r>
          <rPr>
            <sz val="9"/>
            <color indexed="81"/>
            <rFont val="Tahoma"/>
            <family val="2"/>
          </rPr>
          <t xml:space="preserve">
0.5 added to reconcile to the SIA in the strategy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Broad, John (People)</author>
    <author>Henderson, Eric (E,I&amp;S)</author>
  </authors>
  <commentList>
    <comment ref="D5" authorId="0" shapeId="0" xr:uid="{007131A2-0516-4118-B682-345D8F7608E1}">
      <text>
        <r>
          <rPr>
            <b/>
            <sz val="9"/>
            <color indexed="81"/>
            <rFont val="Tahoma"/>
            <family val="2"/>
          </rPr>
          <t>Broad, John (People):</t>
        </r>
        <r>
          <rPr>
            <sz val="9"/>
            <color indexed="81"/>
            <rFont val="Tahoma"/>
            <family val="2"/>
          </rPr>
          <t xml:space="preserve">
EV spend profile based on expected Public Inquiry.  </t>
        </r>
      </text>
    </comment>
    <comment ref="C12" authorId="0" shapeId="0" xr:uid="{B5011E0F-4AC0-486C-AE2B-908A74AA490D}">
      <text>
        <r>
          <rPr>
            <b/>
            <sz val="9"/>
            <color indexed="81"/>
            <rFont val="Tahoma"/>
            <family val="2"/>
          </rPr>
          <t>Broad, John (People):</t>
        </r>
        <r>
          <rPr>
            <sz val="9"/>
            <color indexed="81"/>
            <rFont val="Tahoma"/>
            <family val="2"/>
          </rPr>
          <t xml:space="preserve">
Accrued Interest on GPF 2012/13</t>
        </r>
      </text>
    </comment>
    <comment ref="C16" authorId="0" shapeId="0" xr:uid="{D4DF0C01-177F-4083-8193-80E1B278F7A4}">
      <text>
        <r>
          <rPr>
            <b/>
            <sz val="9"/>
            <color indexed="81"/>
            <rFont val="Tahoma"/>
            <family val="2"/>
          </rPr>
          <t>Broad, John (People):</t>
        </r>
        <r>
          <rPr>
            <sz val="9"/>
            <color indexed="81"/>
            <rFont val="Tahoma"/>
            <family val="2"/>
          </rPr>
          <t xml:space="preserve">
Accrued Interest on GPF 2013/14</t>
        </r>
      </text>
    </comment>
    <comment ref="C20" authorId="0" shapeId="0" xr:uid="{ABFFB7C2-918C-41F0-BA6E-247474339B14}">
      <text>
        <r>
          <rPr>
            <b/>
            <sz val="9"/>
            <color indexed="81"/>
            <rFont val="Tahoma"/>
            <family val="2"/>
          </rPr>
          <t>Broad, John (People):</t>
        </r>
        <r>
          <rPr>
            <sz val="9"/>
            <color indexed="81"/>
            <rFont val="Tahoma"/>
            <family val="2"/>
          </rPr>
          <t xml:space="preserve">
Accrued Interest on GPF 2014/15</t>
        </r>
      </text>
    </comment>
    <comment ref="D32" authorId="1" shapeId="0" xr:uid="{1994BEF2-5EF6-4767-881D-B7EE2AA5AAF9}">
      <text>
        <r>
          <rPr>
            <b/>
            <sz val="14"/>
            <color indexed="81"/>
            <rFont val="Tahoma"/>
            <family val="2"/>
          </rPr>
          <t>Henderson, Eric (E,I&amp;S):</t>
        </r>
        <r>
          <rPr>
            <sz val="14"/>
            <color indexed="81"/>
            <rFont val="Tahoma"/>
            <family val="2"/>
          </rPr>
          <t xml:space="preserve">
= 88069 + (858998 - 702835)
= 88069 + 156163
= 244232
</t>
        </r>
      </text>
    </comment>
    <comment ref="T34" authorId="1" shapeId="0" xr:uid="{0330B2C4-E242-40C1-AFCC-2703D04A0ABE}">
      <text>
        <r>
          <rPr>
            <b/>
            <sz val="9"/>
            <color indexed="81"/>
            <rFont val="Tahoma"/>
            <family val="2"/>
          </rPr>
          <t>Henderson, Eric (E,I&amp;S):</t>
        </r>
        <r>
          <rPr>
            <sz val="9"/>
            <color indexed="81"/>
            <rFont val="Tahoma"/>
            <family val="2"/>
          </rPr>
          <t xml:space="preserve">
230624 + 461250</t>
        </r>
      </text>
    </comment>
    <comment ref="AJ58" authorId="0" shapeId="0" xr:uid="{E5FDF0A0-EC1F-4F24-9095-E7B68986C1BC}">
      <text>
        <r>
          <rPr>
            <b/>
            <sz val="9"/>
            <color indexed="81"/>
            <rFont val="Tahoma"/>
            <family val="2"/>
          </rPr>
          <t>Broad, John (People):</t>
        </r>
        <r>
          <rPr>
            <sz val="9"/>
            <color indexed="81"/>
            <rFont val="Tahoma"/>
            <family val="2"/>
          </rPr>
          <t xml:space="preserve">
NOTE - Total fund less 3 x accrued interest.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Broad, John (F&amp;R)</author>
  </authors>
  <commentList>
    <comment ref="B48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Broad, John (F&amp;R):</t>
        </r>
        <r>
          <rPr>
            <sz val="9"/>
            <color indexed="81"/>
            <rFont val="Tahoma"/>
            <family val="2"/>
          </rPr>
          <t xml:space="preserve">
Spode Studios (£8,618.74) plus Hanley Bentilee Link (£5,393.75) c/fwd from 17/18.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Broad, John (People)</author>
  </authors>
  <commentList>
    <comment ref="F18" authorId="0" shapeId="0" xr:uid="{00000000-0006-0000-1300-000001000000}">
      <text>
        <r>
          <rPr>
            <b/>
            <sz val="9"/>
            <color indexed="81"/>
            <rFont val="Tahoma"/>
            <family val="2"/>
          </rPr>
          <t>Broad, John (People):</t>
        </r>
        <r>
          <rPr>
            <sz val="9"/>
            <color indexed="81"/>
            <rFont val="Tahoma"/>
            <family val="2"/>
          </rPr>
          <t xml:space="preserve">
What is the Total value of the project? TBC</t>
        </r>
      </text>
    </comment>
  </commentList>
</comments>
</file>

<file path=xl/sharedStrings.xml><?xml version="1.0" encoding="utf-8"?>
<sst xmlns="http://schemas.openxmlformats.org/spreadsheetml/2006/main" count="1866" uniqueCount="752">
  <si>
    <t>£000</t>
  </si>
  <si>
    <t>SC-RESDIS</t>
  </si>
  <si>
    <t>Marian Richards</t>
  </si>
  <si>
    <t>Asylum Seekers</t>
  </si>
  <si>
    <t>SC4910</t>
  </si>
  <si>
    <t>SC4980</t>
  </si>
  <si>
    <t xml:space="preserve">Total </t>
  </si>
  <si>
    <t>SC-DCD</t>
  </si>
  <si>
    <t>SC-INDSEC</t>
  </si>
  <si>
    <t>SC-RESMAIN</t>
  </si>
  <si>
    <t>SC3510</t>
  </si>
  <si>
    <t xml:space="preserve"> </t>
  </si>
  <si>
    <t>Independent Sector Placements</t>
  </si>
  <si>
    <t>Steve Lycett</t>
  </si>
  <si>
    <t>SC-SUPPORT</t>
  </si>
  <si>
    <t>Support Services</t>
  </si>
  <si>
    <t>SC-CASEE</t>
  </si>
  <si>
    <t>SC-CASEW</t>
  </si>
  <si>
    <t>Provider Services - Central</t>
  </si>
  <si>
    <t>SC-PROVC</t>
  </si>
  <si>
    <t>SC-PROVFST</t>
  </si>
  <si>
    <t>SC0610</t>
  </si>
  <si>
    <t>Residential Mainstream</t>
  </si>
  <si>
    <t>Liz Kelay</t>
  </si>
  <si>
    <t>SC-PROFAM</t>
  </si>
  <si>
    <t>Family Support / Respite Care / Family Link</t>
  </si>
  <si>
    <t>Vulnerable Children 2007/8</t>
  </si>
  <si>
    <t>Latest forecast Outturn 2007/8</t>
  </si>
  <si>
    <t>Underspend</t>
  </si>
  <si>
    <t>Add back one-off expenditure included in forecast</t>
  </si>
  <si>
    <t>Pisces project contribution</t>
  </si>
  <si>
    <t>Secure Unit Deficit</t>
  </si>
  <si>
    <t>Underlying Underspend (Excluding ISP)</t>
  </si>
  <si>
    <t>Add back forecast overspend on ISP</t>
  </si>
  <si>
    <t>Deduct one-off income included in forecast</t>
  </si>
  <si>
    <t>Secure Unit reserve not being made</t>
  </si>
  <si>
    <t xml:space="preserve">General contribution to budget from </t>
  </si>
  <si>
    <t>Underlying Underspend on VC excluding ISP</t>
  </si>
  <si>
    <t>Asylum Seekers Grant previous year</t>
  </si>
  <si>
    <t>SC-PROVADO</t>
  </si>
  <si>
    <t>Adoption Services</t>
  </si>
  <si>
    <t>Fostering Services</t>
  </si>
  <si>
    <t>LP7011</t>
  </si>
  <si>
    <t>Psychologists</t>
  </si>
  <si>
    <t>Nic Hull</t>
  </si>
  <si>
    <t>Overspend</t>
  </si>
  <si>
    <t>DCD</t>
  </si>
  <si>
    <t>Social Work Practice</t>
  </si>
  <si>
    <t>Richard Hancock</t>
  </si>
  <si>
    <t>Aiming High Grant</t>
  </si>
  <si>
    <t>SC0900</t>
  </si>
  <si>
    <t>Specialist Support Services</t>
  </si>
  <si>
    <t>Residential Disability</t>
  </si>
  <si>
    <t>Business Unit</t>
  </si>
  <si>
    <t>Sustain</t>
  </si>
  <si>
    <t>SC-SUSTAIN</t>
  </si>
  <si>
    <t>SC-SWP</t>
  </si>
  <si>
    <t>Julia Anderson</t>
  </si>
  <si>
    <t>Workforce Development</t>
  </si>
  <si>
    <t>SC-TRAIN</t>
  </si>
  <si>
    <t>Improving Practice / Families First</t>
  </si>
  <si>
    <t>CHILDREN AND FAMILIES SERVICES</t>
  </si>
  <si>
    <t>Revenue Outturn 2010/11</t>
  </si>
  <si>
    <t>SAFEGUARDING</t>
  </si>
  <si>
    <t>INCLUSION</t>
  </si>
  <si>
    <t>TARGETED</t>
  </si>
  <si>
    <t>Period 07 Forecast</t>
  </si>
  <si>
    <t>Decrease in Underspend</t>
  </si>
  <si>
    <t>Explanation of Decrease</t>
  </si>
  <si>
    <t>Period 09 Forecast</t>
  </si>
  <si>
    <t>Families First Services - General</t>
  </si>
  <si>
    <t>FF-SAFE</t>
  </si>
  <si>
    <t>LP-SSS</t>
  </si>
  <si>
    <t>Targeted Services - General</t>
  </si>
  <si>
    <t>Barbara Elks</t>
  </si>
  <si>
    <t>Youth Offending Service</t>
  </si>
  <si>
    <t>SYOS</t>
  </si>
  <si>
    <t>EASTLSTS</t>
  </si>
  <si>
    <t>WESTLSTS</t>
  </si>
  <si>
    <t>EASTSUS</t>
  </si>
  <si>
    <t>Safeguarding Units - East</t>
  </si>
  <si>
    <t>Local Support Teams - West</t>
  </si>
  <si>
    <t>Local Support Teams - East</t>
  </si>
  <si>
    <t>Deborah Ramsdale</t>
  </si>
  <si>
    <t>SC4981</t>
  </si>
  <si>
    <t xml:space="preserve">Specialist Safeguarding Delivery </t>
  </si>
  <si>
    <t>Looked After Children and Disability</t>
  </si>
  <si>
    <t xml:space="preserve">Targeted Services </t>
  </si>
  <si>
    <t>Partnership and Development</t>
  </si>
  <si>
    <t>SC4760</t>
  </si>
  <si>
    <t>SC7610</t>
  </si>
  <si>
    <t>FF-PARTNER</t>
  </si>
  <si>
    <t>SC-RESPO</t>
  </si>
  <si>
    <t>NORTSUS</t>
  </si>
  <si>
    <t>Case Conference Chairs</t>
  </si>
  <si>
    <t>AE-LAC</t>
  </si>
  <si>
    <t>AE-TARGT</t>
  </si>
  <si>
    <t>Karl Hobson</t>
  </si>
  <si>
    <t>Care Works</t>
  </si>
  <si>
    <t>SC4920</t>
  </si>
  <si>
    <t>Families First Service Development</t>
  </si>
  <si>
    <t>SC7500</t>
  </si>
  <si>
    <t>Main Children Centres</t>
  </si>
  <si>
    <t>EN-CCS</t>
  </si>
  <si>
    <t>Early Years Central Costs</t>
  </si>
  <si>
    <t>Early Years Training</t>
  </si>
  <si>
    <t>PSLT</t>
  </si>
  <si>
    <t>Commissioner</t>
  </si>
  <si>
    <t>Care</t>
  </si>
  <si>
    <t>Learning and Skills</t>
  </si>
  <si>
    <t>Safety</t>
  </si>
  <si>
    <t>PSLT Commissioners</t>
  </si>
  <si>
    <t>Mick Harrison</t>
  </si>
  <si>
    <t>Martin Samuels</t>
  </si>
  <si>
    <t>EN-TRAIN</t>
  </si>
  <si>
    <t>Business Improvement and Development Service</t>
  </si>
  <si>
    <t>Community Engagement and Service Delivery</t>
  </si>
  <si>
    <t>LP5007 / LP5017</t>
  </si>
  <si>
    <t>AE-CENT</t>
  </si>
  <si>
    <t>CINCARE</t>
  </si>
  <si>
    <t>Children in Need of Care and Support</t>
  </si>
  <si>
    <t>Commissioning for Children's Wellbeing</t>
  </si>
  <si>
    <t>SC9100</t>
  </si>
  <si>
    <t>SC9200</t>
  </si>
  <si>
    <t>Commissioning for Children's Care and Support</t>
  </si>
  <si>
    <t>Colleen Male</t>
  </si>
  <si>
    <t>Teresa Murray</t>
  </si>
  <si>
    <t>Underspend against staffing</t>
  </si>
  <si>
    <t>Safeguarding Units - Mid</t>
  </si>
  <si>
    <t>MIDSUS</t>
  </si>
  <si>
    <t>Sue Coleman</t>
  </si>
  <si>
    <t>Anna Halliday</t>
  </si>
  <si>
    <t>Scott Crawford</t>
  </si>
  <si>
    <t>Jacqui Sims</t>
  </si>
  <si>
    <t>Sarah Piggott</t>
  </si>
  <si>
    <t>Anne Strowger / Caroline Dunn</t>
  </si>
  <si>
    <t>Families First Legal Assessments</t>
  </si>
  <si>
    <t>SC3150 GL 49331</t>
  </si>
  <si>
    <t>Liz Kelay / Nic Hull</t>
  </si>
  <si>
    <t>John Maddox</t>
  </si>
  <si>
    <t>Clive Cartman-Frost</t>
  </si>
  <si>
    <t>Sarah Rivers</t>
  </si>
  <si>
    <t>Dave Bates</t>
  </si>
  <si>
    <t>Kate Sharratt</t>
  </si>
  <si>
    <t>Denise Tolson</t>
  </si>
  <si>
    <t>SC1050</t>
  </si>
  <si>
    <t>All Age Disability</t>
  </si>
  <si>
    <t>Paul Woodcock</t>
  </si>
  <si>
    <t>Care (AAD)</t>
  </si>
  <si>
    <t>CAMHS Grant</t>
  </si>
  <si>
    <t>SC0440</t>
  </si>
  <si>
    <t xml:space="preserve">Projected overspend against staffing </t>
  </si>
  <si>
    <t>Underspend against employees budget within Shaping Futures and The Alders</t>
  </si>
  <si>
    <t>Assumes all Care Director capital financing of £500k is fully spent</t>
  </si>
  <si>
    <t>Tony McGregor</t>
  </si>
  <si>
    <t>Projected to be fully spent as per Amy Evans at meeting held on 22nd July 2014</t>
  </si>
  <si>
    <t>Underspend against Supported Lodgings allowances budget</t>
  </si>
  <si>
    <t>Underspend due to increased levels of traded income anticipated to be received</t>
  </si>
  <si>
    <t>Underspend against staffing due to vacant County Managers post</t>
  </si>
  <si>
    <t>Projected underspend against Section 17 budgets</t>
  </si>
  <si>
    <t>Underspend against staffing and commissioning budgets</t>
  </si>
  <si>
    <t>Intensive Prevention Service</t>
  </si>
  <si>
    <t>Responsible Officer</t>
  </si>
  <si>
    <t>Service Area</t>
  </si>
  <si>
    <t>Node/Cost Centre</t>
  </si>
  <si>
    <t>Gross Budget</t>
  </si>
  <si>
    <t>Net Budget</t>
  </si>
  <si>
    <t>Projected</t>
  </si>
  <si>
    <t>Outturn</t>
  </si>
  <si>
    <t>Comments</t>
  </si>
  <si>
    <t>2014/2015</t>
  </si>
  <si>
    <t>Specialist Safeguarding Delivery</t>
  </si>
  <si>
    <t>Responsive Services                                          (First Response, EDS, Risk Management)</t>
  </si>
  <si>
    <t>Case Management - West                                Court and Care Planning Teams</t>
  </si>
  <si>
    <t>Learning &amp; Skills</t>
  </si>
  <si>
    <t>Targeted Services</t>
  </si>
  <si>
    <t>Safeguarding Units - North                          (includes Family Group Conferencing, CAMHS and SW's in YOI's)</t>
  </si>
  <si>
    <t>Case Management  - Through Care             (including Leaving Care Central team)</t>
  </si>
  <si>
    <t>Case Management - East                                    Court and Care Planning Teams</t>
  </si>
  <si>
    <t>Variance</t>
  </si>
  <si>
    <r>
      <t>Over</t>
    </r>
    <r>
      <rPr>
        <b/>
        <sz val="12"/>
        <color indexed="8"/>
        <rFont val="Arial"/>
        <family val="2"/>
      </rPr>
      <t>/(Under)</t>
    </r>
  </si>
  <si>
    <r>
      <t xml:space="preserve">SC-CASETC                  </t>
    </r>
    <r>
      <rPr>
        <sz val="10"/>
        <rFont val="Arial"/>
        <family val="2"/>
      </rPr>
      <t>(Excl. SC3150 GL49331)</t>
    </r>
  </si>
  <si>
    <t xml:space="preserve">Assumes that all Families First 2014/15 redundancy and actuarial strain expenditure will be funded through loans taken over the next 5 financial years </t>
  </si>
  <si>
    <t>Overspend on carers allowances as well as adaptation/car grants given to carers. Includes all Staying Put additional expenditure which has partially been offset through DfE grant funding.                  Includes £70k of funding from YOS in respect of the MTFS Recovery Plan</t>
  </si>
  <si>
    <t>Underspend against Section 17 and transport budgets partially offset by overspends on staffing</t>
  </si>
  <si>
    <t xml:space="preserve">Underspend against staffing </t>
  </si>
  <si>
    <t>Underspend against staffing and PEA allowances</t>
  </si>
  <si>
    <t>Increase in level of external inter-agency placement fee income received. Includes £320k of funding from ARG in respect of the MTFS Recovery Plan</t>
  </si>
  <si>
    <t>EDU Commissioning</t>
  </si>
  <si>
    <t>LP8000</t>
  </si>
  <si>
    <t>Overspend on staffing within the EDS team</t>
  </si>
  <si>
    <t>Virtual School</t>
  </si>
  <si>
    <t>Projected to be fully spent as per Kate Sharratt at meeting held on 15th October 2014.                                                        MTFS efficiency savings of £175k will be fully achieved</t>
  </si>
  <si>
    <t>Overspend against staffing as a result of the recruitment of agency staff and the planned recruitment of a further 4 IRO's prior to April 2015.</t>
  </si>
  <si>
    <t>Projected underspend against staffing and S17 budgets</t>
  </si>
  <si>
    <t>Sharon Moore</t>
  </si>
  <si>
    <t>Additional pension contribution following transfer of childcare to market not now required.</t>
  </si>
  <si>
    <t>Nicola Gibson</t>
  </si>
  <si>
    <t>PSR Team</t>
  </si>
  <si>
    <t>SC3409</t>
  </si>
  <si>
    <t>Commissioning Delivery Hub</t>
  </si>
  <si>
    <t>Underspend against staffing as a result of vacant posts as well as supplies and services budgets.                                                                    All SC-SUPPORT budgets re-charged to operational services totalling £6.2m</t>
  </si>
  <si>
    <t>Business Improvement</t>
  </si>
  <si>
    <t>Overspend against staffing and home to school transport                                  Glascote and Rawlett SU team are projected to overspend by £315k</t>
  </si>
  <si>
    <t>Overspend against staffing parially offset through MTFS NSPCC funding of £100k which will not be utilised in 2014/15</t>
  </si>
  <si>
    <t>Underspend against employees and transport. Operational and commissioning budgets are taken from discussions in the extraordinary District Leads meeting</t>
  </si>
  <si>
    <t>Underspends against supplies and services budgets as well as on transport.                                        Operational and commissioning budgets are taken from discussions in the extraordinary District Leads meeting</t>
  </si>
  <si>
    <t>Overspend against transport</t>
  </si>
  <si>
    <t>Underspend against staffing due to vacant posts</t>
  </si>
  <si>
    <t>Revised PVI training projections</t>
  </si>
  <si>
    <t>Budget</t>
  </si>
  <si>
    <t>2014/15</t>
  </si>
  <si>
    <t>£</t>
  </si>
  <si>
    <t>Expenditure</t>
  </si>
  <si>
    <t>2013/14</t>
  </si>
  <si>
    <t>%</t>
  </si>
  <si>
    <t>2015/16</t>
  </si>
  <si>
    <t>2016/17</t>
  </si>
  <si>
    <t>2017/18</t>
  </si>
  <si>
    <t>2018/19</t>
  </si>
  <si>
    <t>£m</t>
  </si>
  <si>
    <t>Safety - Period 9 Forecast</t>
  </si>
  <si>
    <t>Commissioning Delivery Hub - Period 9 Forecast</t>
  </si>
  <si>
    <t>EDU Commissioning - Period 9 Forecast</t>
  </si>
  <si>
    <t>Children In Need of Care and Support - Period 9 Forecast</t>
  </si>
  <si>
    <t>Families First Services - Period 9 Forecast</t>
  </si>
  <si>
    <t>Placement Unit's current projected outturn forecast as at 31st December 2014                     - 394 Independent Sector Placements</t>
  </si>
  <si>
    <t xml:space="preserve">Redundancy costs </t>
  </si>
  <si>
    <t>General Commentary</t>
  </si>
  <si>
    <t>Total</t>
  </si>
  <si>
    <t>As @</t>
  </si>
  <si>
    <t>Steve Knott</t>
  </si>
  <si>
    <t>Actual</t>
  </si>
  <si>
    <t>Forecast</t>
  </si>
  <si>
    <t>Total Expenditure</t>
  </si>
  <si>
    <t>LGF Fund</t>
  </si>
  <si>
    <t>SCC Funding</t>
  </si>
  <si>
    <t>LEP Funding</t>
  </si>
  <si>
    <t>Developer Funding</t>
  </si>
  <si>
    <t>Total Funding</t>
  </si>
  <si>
    <t>Spend to Date</t>
  </si>
  <si>
    <t>Mark Snape</t>
  </si>
  <si>
    <t>Developer Funding within 30%</t>
  </si>
  <si>
    <t>Sean Geraghty</t>
  </si>
  <si>
    <t>Dean Sargeant</t>
  </si>
  <si>
    <t>Total Spend to Date</t>
  </si>
  <si>
    <t>Scheme/Project/Programme</t>
  </si>
  <si>
    <t>Project Lead</t>
  </si>
  <si>
    <t>Total Project Cost (£m)</t>
  </si>
  <si>
    <t>Spend to Date (£m)</t>
  </si>
  <si>
    <t>Forecast Outturn (£m)</t>
  </si>
  <si>
    <t>% Variance</t>
  </si>
  <si>
    <t>ENERGY</t>
  </si>
  <si>
    <t>E1 - Stoke on Trent Distict Heat Network</t>
  </si>
  <si>
    <t>Andrew Briggs (SOT)</t>
  </si>
  <si>
    <t>E2 - Keele University Smart Energy Network Demonstrator</t>
  </si>
  <si>
    <t>Philip Butters (Keele University)</t>
  </si>
  <si>
    <t>ENERGY TOTAL</t>
  </si>
  <si>
    <t>ENTERPRISE &amp; INNOVATION</t>
  </si>
  <si>
    <t>ENTERPRISE &amp; INNOVATION TOTAL</t>
  </si>
  <si>
    <t>SKILLS</t>
  </si>
  <si>
    <t>SKILLS TOTAL</t>
  </si>
  <si>
    <t>SITES INFRASTRUCTURE &amp; LOCAL DEVELOPMENT</t>
  </si>
  <si>
    <t>No Schemes</t>
  </si>
  <si>
    <t>N/A</t>
  </si>
  <si>
    <t>SITE INFRASTRUCTURE &amp; LOCAL DEVELOPMENT TOTAL</t>
  </si>
  <si>
    <t>CITY DEAL SUB TOTAL</t>
  </si>
  <si>
    <t>INCOME</t>
  </si>
  <si>
    <t>EXPENDITURE &amp; REPAYMENT</t>
  </si>
  <si>
    <t xml:space="preserve">Fund Balance </t>
  </si>
  <si>
    <t>GPF funding</t>
  </si>
  <si>
    <t>Round 1</t>
  </si>
  <si>
    <t>Round 2</t>
  </si>
  <si>
    <t>Round 3</t>
  </si>
  <si>
    <t>Round 4</t>
  </si>
  <si>
    <t>Round 5</t>
  </si>
  <si>
    <t>Round 6</t>
  </si>
  <si>
    <t>Etruria Valley</t>
  </si>
  <si>
    <t>Dunston Business Village</t>
  </si>
  <si>
    <t>Leekbrook Ind. Est. Extn.</t>
  </si>
  <si>
    <t>HellermannTyton</t>
  </si>
  <si>
    <t>Income</t>
  </si>
  <si>
    <t>Running total</t>
  </si>
  <si>
    <t>Exp</t>
  </si>
  <si>
    <t>Inc</t>
  </si>
  <si>
    <t>2011/12</t>
  </si>
  <si>
    <t>2012/13</t>
  </si>
  <si>
    <t>Q1</t>
  </si>
  <si>
    <t>Q2</t>
  </si>
  <si>
    <t>Q3</t>
  </si>
  <si>
    <t>Q4</t>
  </si>
  <si>
    <t>2019/20</t>
  </si>
  <si>
    <t>2020/21</t>
  </si>
  <si>
    <t>2021/22</t>
  </si>
  <si>
    <t>TOTAL</t>
  </si>
  <si>
    <t>Total allocation</t>
  </si>
  <si>
    <t>checks</t>
  </si>
  <si>
    <t>Overall scheme allocations</t>
  </si>
  <si>
    <t>Overall scheme repayments</t>
  </si>
  <si>
    <t>Total Capital GPF allocated to Stoke &amp; Staffs LEP =</t>
  </si>
  <si>
    <t xml:space="preserve"> Grant &amp; Interest accrued</t>
  </si>
  <si>
    <t>NOTES.</t>
  </si>
  <si>
    <t>Theme</t>
  </si>
  <si>
    <t>The percentage breakdown of expenditure is determined by Government and LEP's broadly follow this.</t>
  </si>
  <si>
    <t>Strategy</t>
  </si>
  <si>
    <t>Variance
 (minus figures = over allocated)</t>
  </si>
  <si>
    <t>Percentage  
(-over or +under allocated)</t>
  </si>
  <si>
    <t>Activity</t>
  </si>
  <si>
    <t>Approved</t>
  </si>
  <si>
    <t>Spent</t>
  </si>
  <si>
    <t>Balance</t>
  </si>
  <si>
    <t>Sub Total</t>
  </si>
  <si>
    <t>City Deal</t>
  </si>
  <si>
    <t>Meaford</t>
  </si>
  <si>
    <t>Bericote</t>
  </si>
  <si>
    <t>Stafford Western</t>
  </si>
  <si>
    <t>Date</t>
  </si>
  <si>
    <t>ESIF Funding Themes</t>
  </si>
  <si>
    <t>Commitments (£m)</t>
  </si>
  <si>
    <t xml:space="preserve">Branston Locks </t>
  </si>
  <si>
    <t>Lichfield B P</t>
  </si>
  <si>
    <t>Responsible Officer -</t>
  </si>
  <si>
    <t>Other Funding</t>
  </si>
  <si>
    <t>Chart 5: Overall Financial Summary of European Structural and Investment Fund (ESIF)</t>
  </si>
  <si>
    <t>No figures available for 2015/16 onwards at this stage.</t>
  </si>
  <si>
    <t>Round 7</t>
  </si>
  <si>
    <t>Received</t>
  </si>
  <si>
    <t>Checks</t>
  </si>
  <si>
    <t>Joe Tyzzer</t>
  </si>
  <si>
    <t>check</t>
  </si>
  <si>
    <t>Nicola Kent (SCC)</t>
  </si>
  <si>
    <t>Total Core Grant Budget Available</t>
  </si>
  <si>
    <t>Year 2 Project Cost (£m)</t>
  </si>
  <si>
    <t>Contracted</t>
  </si>
  <si>
    <t>LGF</t>
  </si>
  <si>
    <t>Other</t>
  </si>
  <si>
    <t>Funding</t>
  </si>
  <si>
    <t>Lichfield South</t>
  </si>
  <si>
    <t>London House</t>
  </si>
  <si>
    <t>Growth Hub</t>
  </si>
  <si>
    <t>LGD1 Funding 2015/16</t>
  </si>
  <si>
    <t>SoT DHN budget</t>
  </si>
  <si>
    <t>SoT DHN Spend</t>
  </si>
  <si>
    <t>Keele SEN Budget</t>
  </si>
  <si>
    <t>Keele SEN Spend</t>
  </si>
  <si>
    <t xml:space="preserve">Growth Hub Budget </t>
  </si>
  <si>
    <t>Growth Hub Spend</t>
  </si>
  <si>
    <t>Etruria Valley Budget</t>
  </si>
  <si>
    <t>Etruria Valley Spend</t>
  </si>
  <si>
    <t>Lichfield BP Budget</t>
  </si>
  <si>
    <t>Lichfield BP Spend</t>
  </si>
  <si>
    <t xml:space="preserve">Branston Locks Budget </t>
  </si>
  <si>
    <t>Branston Locks Spend</t>
  </si>
  <si>
    <t xml:space="preserve">Meaford Budget </t>
  </si>
  <si>
    <t>Meaford Spend</t>
  </si>
  <si>
    <t xml:space="preserve">Bericote Budget </t>
  </si>
  <si>
    <t>Bericote Spend</t>
  </si>
  <si>
    <t xml:space="preserve">SWAR Budget </t>
  </si>
  <si>
    <t>SWAR Spend</t>
  </si>
  <si>
    <t>Bericote (CDX8615) Phase 1 &amp; Phase 1a - 3</t>
  </si>
  <si>
    <t>SOT DHN</t>
  </si>
  <si>
    <t>Local Growth Deal 1 Schemes</t>
  </si>
  <si>
    <t>Lichfield Business Park (CDX8604) Phase 1 &amp; 2</t>
  </si>
  <si>
    <t>Stoke-on-Trent and Staffordshire Enterprise Partnership</t>
  </si>
  <si>
    <t>ESIF Programme 2014-2020</t>
  </si>
  <si>
    <t>ESIF Theme</t>
  </si>
  <si>
    <t>Lead partner/SRO</t>
  </si>
  <si>
    <t>Bidding type</t>
  </si>
  <si>
    <t>Bidding stage</t>
  </si>
  <si>
    <t>Status</t>
  </si>
  <si>
    <t>Value (£)</t>
  </si>
  <si>
    <t>Bidding call</t>
  </si>
  <si>
    <t>ESIF</t>
  </si>
  <si>
    <t>Match</t>
  </si>
  <si>
    <t>Keele Global R &amp; D Gateway</t>
  </si>
  <si>
    <t>Keele Uni (Mark Bacon)</t>
  </si>
  <si>
    <t>Local/Open</t>
  </si>
  <si>
    <t>Outline</t>
  </si>
  <si>
    <t>Submitted</t>
  </si>
  <si>
    <t>March</t>
  </si>
  <si>
    <t>Staffs Business Innovation &amp; Innovation Support 3 (SBIIS3)</t>
  </si>
  <si>
    <t>Staffs BIC (Geoff Riley)</t>
  </si>
  <si>
    <t xml:space="preserve">Growth Hub </t>
  </si>
  <si>
    <t>Stoke City Council          (Jon Phipps)</t>
  </si>
  <si>
    <t>Staffordsheer Excellence</t>
  </si>
  <si>
    <t>Staffs CC                       (Graeme Whitehead)</t>
  </si>
  <si>
    <t>Tamworth Enterprise Qtr (Philip Dix Centre)</t>
  </si>
  <si>
    <t>Tamworth BC                           (David Hunter)</t>
  </si>
  <si>
    <t>Mentoring for Growth Programme</t>
  </si>
  <si>
    <t>Staffs Chamber                        (Adele Cope)</t>
  </si>
  <si>
    <t>Grants for Growth</t>
  </si>
  <si>
    <t>Enterprise Coaches</t>
  </si>
  <si>
    <t>BES (Judith Kirkland)</t>
  </si>
  <si>
    <t>Be Inspired Staffordshire Hub (biSH)</t>
  </si>
  <si>
    <t>Staffs Uni                       (Claire Hameed)</t>
  </si>
  <si>
    <t>National</t>
  </si>
  <si>
    <t>Keele SEND &amp; CEESR</t>
  </si>
  <si>
    <t>CoRE (Hardial Bhogul)</t>
  </si>
  <si>
    <t xml:space="preserve">Submitted </t>
  </si>
  <si>
    <t>The Low Carbon Business Evolution Programme (sben)</t>
  </si>
  <si>
    <t>Staffs CC (Di Roberts)</t>
  </si>
  <si>
    <t>National Opt In</t>
  </si>
  <si>
    <t>July</t>
  </si>
  <si>
    <t>October</t>
  </si>
  <si>
    <t>Capacity Proposal # 1</t>
  </si>
  <si>
    <t>ERDF composite proposal (incorporating LA, LEP, &amp; HE sector capacity proposals)</t>
  </si>
  <si>
    <t>Stoke CC (Kate Round/Nigel Senior)</t>
  </si>
  <si>
    <t xml:space="preserve">Submitted  </t>
  </si>
  <si>
    <t xml:space="preserve">March     </t>
  </si>
  <si>
    <t xml:space="preserve">ESF composite proposal (incorporating LA, FE &amp; VCSE sector capacity proposals) </t>
  </si>
  <si>
    <t>OVERALL TOTAL</t>
  </si>
  <si>
    <t>£.</t>
  </si>
  <si>
    <t>Total Claimed to Date</t>
  </si>
  <si>
    <t>Branding &amp; Communications</t>
  </si>
  <si>
    <t>None</t>
  </si>
  <si>
    <t>Fast Tracking Energy Efficient Retrofitting</t>
  </si>
  <si>
    <t>Innovation Product Support Services</t>
  </si>
  <si>
    <t>University of Wolverhampton</t>
  </si>
  <si>
    <t>?</t>
  </si>
  <si>
    <t>EBRI</t>
  </si>
  <si>
    <t>Aston University</t>
  </si>
  <si>
    <t>HS2</t>
  </si>
  <si>
    <t>Birmingham City Council</t>
  </si>
  <si>
    <t>STAR</t>
  </si>
  <si>
    <t>Business Development Programme</t>
  </si>
  <si>
    <t>Business Innovation Programme</t>
  </si>
  <si>
    <t>Green Bridge Supply Chain</t>
  </si>
  <si>
    <t>Priority 1- Innovation</t>
  </si>
  <si>
    <t>Coventry University Enterprises Ltd</t>
  </si>
  <si>
    <t>DRAFT - Incl National Opt In Projects</t>
  </si>
  <si>
    <t>Round 8</t>
  </si>
  <si>
    <t>OK</t>
  </si>
  <si>
    <t>Enhancing International Trade Performance Through Clusters</t>
  </si>
  <si>
    <t>Advanced Manufacturing Skills Hub - South Staffordshire College</t>
  </si>
  <si>
    <t xml:space="preserve">Strategic Planning </t>
  </si>
  <si>
    <t>David Poole</t>
  </si>
  <si>
    <t>Balance to be spent in yr</t>
  </si>
  <si>
    <t>Greg Watkins</t>
  </si>
  <si>
    <t>% of planned spend</t>
  </si>
  <si>
    <t>Emerging project pipeline as @ 20th January 2016</t>
  </si>
  <si>
    <t>Innovation Network 1518</t>
  </si>
  <si>
    <t>Focus Digital</t>
  </si>
  <si>
    <t>Stoke &amp; Staffs - Alternative Raw Materials with Low Impact</t>
  </si>
  <si>
    <t>International Synergies</t>
  </si>
  <si>
    <t>Priority 3 - Business Support</t>
  </si>
  <si>
    <t>SPARK</t>
  </si>
  <si>
    <t>The Prince's Trust - 'Better off in Business' project</t>
  </si>
  <si>
    <t>The Prince's Trust</t>
  </si>
  <si>
    <t>Stoke &amp; Staffordshire Industrial Symbiosis Network</t>
  </si>
  <si>
    <t>Get Set for Growth</t>
  </si>
  <si>
    <t>YTKO Ltd</t>
  </si>
  <si>
    <t>The Regeneration of the Wedgwood Institute , Burslem</t>
  </si>
  <si>
    <t>The UK Historical Building Preservation Trust</t>
  </si>
  <si>
    <t>Entrepreneurs &amp; Education</t>
  </si>
  <si>
    <t>The New Funding Paradigm: The Alternative Finance Readiness Accelerator</t>
  </si>
  <si>
    <t>Better Off in Business</t>
  </si>
  <si>
    <t>Stoke on Trent and Staffordshire Medical Research &amp; Development Centre</t>
  </si>
  <si>
    <t>Keele University</t>
  </si>
  <si>
    <t>Keele Institute for Entrepreneurship, Innovation &amp; Leadership (KIEIL)</t>
  </si>
  <si>
    <t>Cornhill East</t>
  </si>
  <si>
    <t>Leek Mill Quarter</t>
  </si>
  <si>
    <t>Staffordshire Moorlands DC</t>
  </si>
  <si>
    <t>Horizon to Growth Support to SME's</t>
  </si>
  <si>
    <t>Pathway First ltd</t>
  </si>
  <si>
    <t>Rural Enterprise Programme</t>
  </si>
  <si>
    <t>Staffordshire County Council</t>
  </si>
  <si>
    <t>Priority 4 -  Low Carbon</t>
  </si>
  <si>
    <t>Smart Measures in Local Enterprise (SMILE)</t>
  </si>
  <si>
    <t>Round 2 bids</t>
  </si>
  <si>
    <t>Round 1 bids</t>
  </si>
  <si>
    <t>Key:</t>
  </si>
  <si>
    <t>Ngage Solutions</t>
  </si>
  <si>
    <t>Built Environment Climate Change Innovations (BECCI)</t>
  </si>
  <si>
    <t>Four Ashes Direct Wire &amp; District Heat Network</t>
  </si>
  <si>
    <t>National Forest Sustainable Growth</t>
  </si>
  <si>
    <t>Staffordshire &amp; Potteries Incubator for Community Energy (SPICE)</t>
  </si>
  <si>
    <t>Staffordshire Energy Savers</t>
  </si>
  <si>
    <t>Watts not Waste for Stoke &amp; Staffordshire</t>
  </si>
  <si>
    <t>EON Energy Solutions</t>
  </si>
  <si>
    <t>UKSS Renewable Energy Services Ltd</t>
  </si>
  <si>
    <t>Sharenergy Cooperative Ltd</t>
  </si>
  <si>
    <t>National Forest Company</t>
  </si>
  <si>
    <t xml:space="preserve">Priority 6 - ERDF &amp; ESF Technical Assistance </t>
  </si>
  <si>
    <t>Priority 5 - Environment &amp; Resources Efficiency</t>
  </si>
  <si>
    <t>IMPRESS</t>
  </si>
  <si>
    <t>Trent Urban Land Improvement Project (TULIP)</t>
  </si>
  <si>
    <t>Stoke on Trent City Council</t>
  </si>
  <si>
    <t>Priority 3 - Trade</t>
  </si>
  <si>
    <t>Priority 3 - Manufacturing</t>
  </si>
  <si>
    <t>West Midlands Manufacturing Consortium Ltd</t>
  </si>
  <si>
    <t>Enhanced Business Growth Service - West Midlands (Manufacturing Advisory Service &amp; Growth Accelerator for Manufacturers)</t>
  </si>
  <si>
    <t>Priority 3 - High Growth</t>
  </si>
  <si>
    <t>West Midlands Growth Accelerator Extension</t>
  </si>
  <si>
    <t>Enhanced BGS (Access to Finance for High Growth Potential SME's)</t>
  </si>
  <si>
    <t>Grant Thornton UK LLP</t>
  </si>
  <si>
    <t>Pera Consulting UK Ltd</t>
  </si>
  <si>
    <t>No.</t>
  </si>
  <si>
    <t>Y</t>
  </si>
  <si>
    <t>N</t>
  </si>
  <si>
    <t>Full Appl'n</t>
  </si>
  <si>
    <t>*</t>
  </si>
  <si>
    <t>PA1 Innovation</t>
  </si>
  <si>
    <t>PA 4 Low Carbon</t>
  </si>
  <si>
    <t>PA 2 ICT</t>
  </si>
  <si>
    <t>ERDF</t>
  </si>
  <si>
    <t>ESF</t>
  </si>
  <si>
    <t>Emerging Pipeline - ESIF (Round 1 2 &amp; 3)</t>
  </si>
  <si>
    <t xml:space="preserve">PA3 SME </t>
  </si>
  <si>
    <t>PA 6 Environment</t>
  </si>
  <si>
    <t>PA 8&amp;9 Skills, Employt</t>
  </si>
  <si>
    <t>Fund Balance 
(Stoke)</t>
  </si>
  <si>
    <t>Round 9</t>
  </si>
  <si>
    <t>Annabel Chell</t>
  </si>
  <si>
    <t>(SoTCC)</t>
  </si>
  <si>
    <t>Local Sustainable Transport Packages (CDT6616, CDT6598, CDB0251)</t>
  </si>
  <si>
    <t>SOTCC Funding</t>
  </si>
  <si>
    <t>SCHEME COMPLETED</t>
  </si>
  <si>
    <t>Total GPF Approved Schemes Rounds 1-9 Inclusive - Status of Schemes</t>
  </si>
  <si>
    <t>#</t>
  </si>
  <si>
    <t>Grant is to be spent on Client Referral Management System, Website maintenance &amp; development</t>
  </si>
  <si>
    <t>and Business Help Line. Project Management &amp; Consultation; Evaluation &amp; Monitoring.</t>
  </si>
  <si>
    <t>Caverswall Castle</t>
  </si>
  <si>
    <t>Oak House Residential Home</t>
  </si>
  <si>
    <t>Investment as grant</t>
  </si>
  <si>
    <t>Project &amp; Programme Development</t>
  </si>
  <si>
    <t>Business Engagement &amp; Events</t>
  </si>
  <si>
    <t>Office Rental</t>
  </si>
  <si>
    <t>Unallocated Funds</t>
  </si>
  <si>
    <t>Advanced Manufacturing Skills Hub - Stafford College</t>
  </si>
  <si>
    <t>Advanced Manufacturing Skills Hub - JCB Academy</t>
  </si>
  <si>
    <t>£'m</t>
  </si>
  <si>
    <t>North West Approach to City Centre (SoTCC)</t>
  </si>
  <si>
    <t>South East Approach to City Centre (SoTCC)</t>
  </si>
  <si>
    <t>South West Approach to City Centre (SoTCC)</t>
  </si>
  <si>
    <t>Tamworth Enterprise Quarter</t>
  </si>
  <si>
    <t>Helen Pakpahan</t>
  </si>
  <si>
    <t>SMDC</t>
  </si>
  <si>
    <t>Will Groves</t>
  </si>
  <si>
    <t>Environment Agency</t>
  </si>
  <si>
    <t>Friarsgate, Lichfield</t>
  </si>
  <si>
    <t>Helen Bielby</t>
  </si>
  <si>
    <t>LDC</t>
  </si>
  <si>
    <t>David Hunter</t>
  </si>
  <si>
    <t>TBC</t>
  </si>
  <si>
    <t>COMPLETED</t>
  </si>
  <si>
    <t>Alan Smith</t>
  </si>
  <si>
    <t>David Stubbs</t>
  </si>
  <si>
    <t>SoTCC Funding</t>
  </si>
  <si>
    <t>2 DBV 1</t>
  </si>
  <si>
    <t>6 DBV 2</t>
  </si>
  <si>
    <t>7 Lichfield South</t>
  </si>
  <si>
    <t>9 Omicron Service Centre</t>
  </si>
  <si>
    <t>Underwriting Overprogramming in LGF</t>
  </si>
  <si>
    <t>FUNDING SURPLUS</t>
  </si>
  <si>
    <t>Total LGF</t>
  </si>
  <si>
    <t xml:space="preserve">Exp </t>
  </si>
  <si>
    <t>Underwriting Over programming in LGF</t>
  </si>
  <si>
    <t>Percentage under/over allocated =</t>
  </si>
  <si>
    <t>Current quarter</t>
  </si>
  <si>
    <t>1 Etruria Valley (GRANT)</t>
  </si>
  <si>
    <t>5 Hilton Garden Hotel (GRANT)</t>
  </si>
  <si>
    <t>Fund Balance 
(Staffordshire - Countywide)</t>
  </si>
  <si>
    <t>Hilton Garden Hotel</t>
  </si>
  <si>
    <t>Omicron Training Centre</t>
  </si>
  <si>
    <t xml:space="preserve">Inc </t>
  </si>
  <si>
    <t>As per Q2 Reported</t>
  </si>
  <si>
    <t>LGF Q2 Funding Check</t>
  </si>
  <si>
    <t>£28.2k Additional Developer contribution</t>
  </si>
  <si>
    <t>£61k Additional Developer contribution</t>
  </si>
  <si>
    <t>£4.52k correction</t>
  </si>
  <si>
    <t>£104.494k Add'l LGF Funding</t>
  </si>
  <si>
    <t>£2,129,907k Developer Contribution removed?</t>
  </si>
  <si>
    <t>NEW £15k Contribution</t>
  </si>
  <si>
    <t>£380.86k funding surplus removed from Project</t>
  </si>
  <si>
    <t>ESIF Alloc'ns</t>
  </si>
  <si>
    <t>ESIF Comtmts</t>
  </si>
  <si>
    <t>% ERDF Funding</t>
  </si>
  <si>
    <t>LEP Core Fund 2017/18</t>
  </si>
  <si>
    <t>Growth Hub Funding</t>
  </si>
  <si>
    <t>Research &amp; Studies (Bank Searches)</t>
  </si>
  <si>
    <t>Programme Manager (Consultant)</t>
  </si>
  <si>
    <t>Business Engagement &amp; Support</t>
  </si>
  <si>
    <t>Check Total</t>
  </si>
  <si>
    <t>LEP Office &amp; Delivery Team</t>
  </si>
  <si>
    <t>Round 10</t>
  </si>
  <si>
    <t>Round 11</t>
  </si>
  <si>
    <t>London House Ph3</t>
  </si>
  <si>
    <t>11 London House (Phase 3)</t>
  </si>
  <si>
    <t>In Delivery</t>
  </si>
  <si>
    <t>Contracting</t>
  </si>
  <si>
    <t>Actuals</t>
  </si>
  <si>
    <t>EI1  - Stoke-on-Trent and Staffordshire LEP (Growth Hubs)</t>
  </si>
  <si>
    <t>Financial Year</t>
  </si>
  <si>
    <t>2015-16</t>
  </si>
  <si>
    <t>2016-17</t>
  </si>
  <si>
    <t>2017-18</t>
  </si>
  <si>
    <t>2018-19</t>
  </si>
  <si>
    <t>2019-20</t>
  </si>
  <si>
    <t>2020-21</t>
  </si>
  <si>
    <t>TOTAL LGF Grant</t>
  </si>
  <si>
    <t>Total LGF Grant Funding  (£)</t>
  </si>
  <si>
    <t>Commitments</t>
  </si>
  <si>
    <t>Spend</t>
  </si>
  <si>
    <t>% Spent</t>
  </si>
  <si>
    <t>GPF Grant</t>
  </si>
  <si>
    <t>Highways England</t>
  </si>
  <si>
    <t>Developer (Lichfield)</t>
  </si>
  <si>
    <t>Developer (Meaford)</t>
  </si>
  <si>
    <t>LGF Grant (Meaford)</t>
  </si>
  <si>
    <t>Chart 1: Local Growth Deals - LGD 1, 2 &amp; 3</t>
  </si>
  <si>
    <t>Totals</t>
  </si>
  <si>
    <t>LGF Grant Allocations 17/18 to 20/21</t>
  </si>
  <si>
    <t>Berticote (CDX8633) Phase 2 - Growing Places Funded NOT Local Growth Deal</t>
  </si>
  <si>
    <t>Stafford Western LDG1 (CDM0012 &amp; CDM0013)</t>
  </si>
  <si>
    <r>
      <t>Other Funding</t>
    </r>
    <r>
      <rPr>
        <sz val="10"/>
        <color theme="1"/>
        <rFont val="Arial"/>
        <family val="2"/>
      </rPr>
      <t xml:space="preserve"> (SoTCC)</t>
    </r>
  </si>
  <si>
    <t>LSTP (LDG3)</t>
  </si>
  <si>
    <t>CHECK TOTALS FORMULA</t>
  </si>
  <si>
    <t>2022/23</t>
  </si>
  <si>
    <t>Midlands Engine</t>
  </si>
  <si>
    <t>Check</t>
  </si>
  <si>
    <t>Constellation Partnership Urban Development Fund (Ex Ante)</t>
  </si>
  <si>
    <t>Round &amp; Scheme/Project Title</t>
  </si>
  <si>
    <t>=</t>
  </si>
  <si>
    <t>Notes:</t>
  </si>
  <si>
    <t>Leek Mill Heritage Quarter (LGF Grant Offer Withdrawn)</t>
  </si>
  <si>
    <t>Rugeley Town Centre Improvements (LGF Grant Offer Withdrawn)</t>
  </si>
  <si>
    <t>COMPLETED &amp; REPAID</t>
  </si>
  <si>
    <t>Branston Locks Burton (CDX8605; CDX8620 &amp; DCDX8621)</t>
  </si>
  <si>
    <t>Meaford (CDX8618 &amp; CDX8628)</t>
  </si>
  <si>
    <t>ROF Featherstone LGD3 (CDX8624)</t>
  </si>
  <si>
    <t>Round 1 2 &amp; 3 (Dec 2017) - Pipeline Outline Allocations</t>
  </si>
  <si>
    <t>Construction Skills Pipeline Analysis</t>
  </si>
  <si>
    <t>IN PROGRESS</t>
  </si>
  <si>
    <t>LGF Grant Spend to Date</t>
  </si>
  <si>
    <t>Rd 2. Leekbrook Industrial Estate Extension de-allocated</t>
  </si>
  <si>
    <t>rd 11. London House Phase 3 repayment moved to Q3 of 2018/19</t>
  </si>
  <si>
    <t>Anomaly in Funding Balance 'Expenditure' &amp; 'Income' calculation corrected</t>
  </si>
  <si>
    <t>Rd. 1. Etruria Valley re-profiled after claim No. 1</t>
  </si>
  <si>
    <t>Rd. 7 Dunston Business Village Ph 2 reprofiled</t>
  </si>
  <si>
    <t>Apprenticeship Graduation Ceremony</t>
  </si>
  <si>
    <t>ON HOLD</t>
  </si>
  <si>
    <t>Lynne Pugh</t>
  </si>
  <si>
    <t>NOTE - Project Lead for Spode Church Street (Phase 2) is Neil Clarke (SoTCC)</t>
  </si>
  <si>
    <t>LEP Core &amp; Capacity Grant 2018/19</t>
  </si>
  <si>
    <t>Growing Places Fund    |    Capital Financial Overview    |    Round 1 - 13 schemes</t>
  </si>
  <si>
    <t>1. Breakdown of Total ESIF funding by Theme</t>
  </si>
  <si>
    <t>Chart 3 -The City Deal 2015/16 to 2020/21 - Summary</t>
  </si>
  <si>
    <t>Growth Hub Funding 2018/19</t>
  </si>
  <si>
    <t>2018/19 LEP Quarterly Outturn Report - Budget Profiles &amp; Final Net Revenue Outturn</t>
  </si>
  <si>
    <t>LGF Grant</t>
  </si>
  <si>
    <t>Actual Spend &amp; Forecast</t>
  </si>
  <si>
    <t>LEP Board Activities &amp; Chair (incl Honorarium)</t>
  </si>
  <si>
    <t>LEP Delivery Team (incl New Support Post &amp; Project Manager)</t>
  </si>
  <si>
    <t>Industrial Strategy</t>
  </si>
  <si>
    <t>M6 Junction 14a Study</t>
  </si>
  <si>
    <t>Total LEP Grant Funding 2018/19</t>
  </si>
  <si>
    <t>Carry Forward 17/18 (Core Fund &amp; Capacity Grant)</t>
  </si>
  <si>
    <t>Est</t>
  </si>
  <si>
    <t>Stafford Western Access</t>
  </si>
  <si>
    <t>City Centre Access</t>
  </si>
  <si>
    <t>Doxey Rd &amp; SWAR</t>
  </si>
  <si>
    <t>Spode Incubator Space</t>
  </si>
  <si>
    <t>Keele Smart Innovation Hub</t>
  </si>
  <si>
    <t>Skills Capital Equipment Fund</t>
  </si>
  <si>
    <t>LSPT (SoTCC)</t>
  </si>
  <si>
    <t>Platform (2017/18 c/fwd)</t>
  </si>
  <si>
    <t>Regulation (includes 2017/18 c/fwd of £2.5k )</t>
  </si>
  <si>
    <t>Visitor Economy Research</t>
  </si>
  <si>
    <t>Local Growth Funding - LGD 1, 2 &amp; 3</t>
  </si>
  <si>
    <t>Growing Places Fund - Loans Cash Flow Model</t>
  </si>
  <si>
    <t>LGF Grant 18/19</t>
  </si>
  <si>
    <t>Scheme Completed</t>
  </si>
  <si>
    <t>WITHDRAWN</t>
  </si>
  <si>
    <t>Grant &amp; Spend 2 Date</t>
  </si>
  <si>
    <t>Claim 1 (April 18 - June 18)</t>
  </si>
  <si>
    <t>Claim 2 (July 18 - Sept 18)</t>
  </si>
  <si>
    <t>Claim 3 (Oct 18 - Dec 18)</t>
  </si>
  <si>
    <t>Claim 4 (Jan 19 - Mar 19)</t>
  </si>
  <si>
    <t>Total Growth Hub Funding Approved</t>
  </si>
  <si>
    <t>Legal Costs</t>
  </si>
  <si>
    <t>MIPIM (France)</t>
  </si>
  <si>
    <t>Agri-Tech (includes 2017/18 c/fwd)</t>
  </si>
  <si>
    <t>Platform Phase 2 (New Funding Proposal)</t>
  </si>
  <si>
    <t>Cultural Development Fund EOI</t>
  </si>
  <si>
    <t>Careers Company</t>
  </si>
  <si>
    <t>Careers Company (2017/18 c/fwd)</t>
  </si>
  <si>
    <t>Low point for overall fund</t>
  </si>
  <si>
    <t>Note Smarter Staffordshire C&amp;C Grant funding bid - circa £100k (TBC)</t>
  </si>
  <si>
    <t>Changes - new changes</t>
  </si>
  <si>
    <t>LGF underwriting. Full expenditure in Q4 2017/18</t>
  </si>
  <si>
    <t>Previous raft of changes</t>
  </si>
  <si>
    <t>Oak House Residential Care home - repayment brought forward to Q1 2018/19</t>
  </si>
  <si>
    <t>SCHEME DEFERRED TO 2019/20      6</t>
  </si>
  <si>
    <t>Previous ESIF Strat Figures</t>
  </si>
  <si>
    <t>Keele SEND</t>
  </si>
  <si>
    <t>LGF Grant STD</t>
  </si>
  <si>
    <t>Cultural Development Fund - Full Application Submission</t>
  </si>
  <si>
    <t>Drawing Room/ Reception Contribution (Chamber of Commerce)</t>
  </si>
  <si>
    <t>Apprentice Ladder</t>
  </si>
  <si>
    <t>Check to LEP Funding Management Group schedule</t>
  </si>
  <si>
    <t>Investment Services Review (incl 2017/18 c/fwd)</t>
  </si>
  <si>
    <t>Approved GD Project Development Work - SoTCC (2017/18 grant c/fwd)</t>
  </si>
  <si>
    <t>Round 12</t>
  </si>
  <si>
    <t>Harper Street, Middleport Pottery</t>
  </si>
  <si>
    <t>Canalside Farm</t>
  </si>
  <si>
    <t>Over Programming</t>
  </si>
  <si>
    <t>EV GPF Grant spend Profile merged into 1 Q4 payment in both 2018/19 and 2020/21 due to SoTCC claiming GPF to finance their respective capital programme at the year end.</t>
  </si>
  <si>
    <t>Round 12 GPF Schemes included from 12/11/18 - Harper Street, Middleport Pottery (£370k loan) and Canalside (£300k loan) to be paid out in Q4 2018/19 and then repaid in Q4 2020/21.</t>
  </si>
  <si>
    <t>10 Oak House Res Home</t>
  </si>
  <si>
    <t>12 Harper St, Middleport Pottery</t>
  </si>
  <si>
    <t>13 Canalside Farm</t>
  </si>
  <si>
    <t>3 Leekbrook Ind Est Extn</t>
  </si>
  <si>
    <t>4 Hellermann Tyton</t>
  </si>
  <si>
    <t>14 Gestamp (GRANT)</t>
  </si>
  <si>
    <t>8 London House (Phase 2)</t>
  </si>
  <si>
    <t>City East Link Road</t>
  </si>
  <si>
    <r>
      <rPr>
        <b/>
        <sz val="10"/>
        <color rgb="FFFF0000"/>
        <rFont val="Arial"/>
        <family val="2"/>
      </rPr>
      <t>FUNDING COMPLETED</t>
    </r>
    <r>
      <rPr>
        <b/>
        <sz val="10"/>
        <rFont val="Arial"/>
        <family val="2"/>
      </rPr>
      <t xml:space="preserve">                    7</t>
    </r>
  </si>
  <si>
    <r>
      <rPr>
        <b/>
        <sz val="10"/>
        <color rgb="FFFF0000"/>
        <rFont val="Arial"/>
        <family val="2"/>
      </rPr>
      <t>FUNDING COMPLETED</t>
    </r>
    <r>
      <rPr>
        <b/>
        <sz val="10"/>
        <rFont val="Arial"/>
        <family val="2"/>
      </rPr>
      <t xml:space="preserve">                    1</t>
    </r>
  </si>
  <si>
    <t>includes Other Funding contributions to projects.</t>
  </si>
  <si>
    <t>Actual spend to date</t>
  </si>
  <si>
    <t>PA 5 Climate Change</t>
  </si>
  <si>
    <t>PA3 SME Theme has been reduced by -£1.697m @ Q2.</t>
  </si>
  <si>
    <t>PA8&amp;9 Skills &amp; Employability Theme increased by a further £8.3m @ Q3.</t>
  </si>
  <si>
    <t>PA6 Environment Theme reduced by £0.8m @ Q3.</t>
  </si>
  <si>
    <t>PA3 SME Theme reduced by a further £0.2m @ Q3.</t>
  </si>
  <si>
    <t>PA5 Climate Change £1m introduced @ Q3.</t>
  </si>
  <si>
    <t>PA8&amp;9 Skills &amp; Employability Theme increased by £1m @ Q2.</t>
  </si>
  <si>
    <t>Etruria Valley
without public enquiry</t>
  </si>
  <si>
    <t>Actuals % of Grant</t>
  </si>
  <si>
    <t>Round 12 &amp; 13</t>
  </si>
  <si>
    <t>Estimated LGF Grant Slippage to Date</t>
  </si>
  <si>
    <t>2018/19 Q4 REVENUE OUTTURN (as @ 31/03/2019)</t>
  </si>
  <si>
    <t>Quarter 4</t>
  </si>
  <si>
    <t>SCHEME DEFERRED</t>
  </si>
  <si>
    <t>As @ 18 03 2019</t>
  </si>
  <si>
    <t>CHECKS</t>
  </si>
  <si>
    <t>Scott FM</t>
  </si>
  <si>
    <t>As at 31st March 2019.</t>
  </si>
  <si>
    <r>
      <rPr>
        <b/>
        <sz val="10"/>
        <color rgb="FFFF0000"/>
        <rFont val="Arial"/>
        <family val="2"/>
      </rPr>
      <t>FUNDING COMPLETED</t>
    </r>
    <r>
      <rPr>
        <b/>
        <sz val="10"/>
        <rFont val="Arial"/>
        <family val="2"/>
      </rPr>
      <t xml:space="preserve">                    5</t>
    </r>
  </si>
  <si>
    <t>SCHEME DEFERRED TO 2019/20      3</t>
  </si>
  <si>
    <t>SCHEME DEFERRED TO 2019/20      8</t>
  </si>
  <si>
    <t xml:space="preserve">Q4 2018/19 PROVISIONAL OUTTURN - Key Stoke on Trent &amp; Staffordshire Local Enterprise Partnership Funding Streams Headline Summary </t>
  </si>
  <si>
    <r>
      <t>Core  &amp; Capacity Grant -</t>
    </r>
    <r>
      <rPr>
        <sz val="9.5"/>
        <rFont val="Arial"/>
        <family val="2"/>
      </rPr>
      <t xml:space="preserve"> At Q4, total planned spend commitments equate to the total grant allocation of</t>
    </r>
    <r>
      <rPr>
        <b/>
        <sz val="9.5"/>
        <rFont val="Arial"/>
        <family val="2"/>
      </rPr>
      <t xml:space="preserve"> £0.613m </t>
    </r>
    <r>
      <rPr>
        <sz val="9.5"/>
        <rFont val="Arial"/>
        <family val="2"/>
      </rPr>
      <t xml:space="preserve">including the £113k 2017/18 grant carry forward. To date, </t>
    </r>
    <r>
      <rPr>
        <b/>
        <sz val="9.5"/>
        <rFont val="Arial"/>
        <family val="2"/>
      </rPr>
      <t>£0.470m</t>
    </r>
    <r>
      <rPr>
        <sz val="9.5"/>
        <rFont val="Arial"/>
        <family val="2"/>
      </rPr>
      <t xml:space="preserve"> or </t>
    </r>
    <r>
      <rPr>
        <b/>
        <i/>
        <sz val="9.5"/>
        <rFont val="Arial"/>
        <family val="2"/>
      </rPr>
      <t>75%</t>
    </r>
    <r>
      <rPr>
        <sz val="9.5"/>
        <rFont val="Arial"/>
        <family val="2"/>
      </rPr>
      <t xml:space="preserve"> of grant funding has now been spent and a carry forward sum is expected at year end.</t>
    </r>
  </si>
  <si>
    <r>
      <t>GPF</t>
    </r>
    <r>
      <rPr>
        <sz val="9.5"/>
        <rFont val="Arial"/>
        <family val="2"/>
      </rPr>
      <t xml:space="preserve"> - Approved commitments = </t>
    </r>
    <r>
      <rPr>
        <b/>
        <u/>
        <sz val="9.5"/>
        <rFont val="Arial"/>
        <family val="2"/>
      </rPr>
      <t>£14.2m</t>
    </r>
    <r>
      <rPr>
        <sz val="9.5"/>
        <rFont val="Arial"/>
        <family val="2"/>
      </rPr>
      <t xml:space="preserve"> (11 loans &amp; 3 grants). The GPF cashflow currently holds a balance of </t>
    </r>
    <r>
      <rPr>
        <b/>
        <u/>
        <sz val="9.5"/>
        <rFont val="Arial"/>
        <family val="2"/>
      </rPr>
      <t>£0.474m</t>
    </r>
    <r>
      <rPr>
        <b/>
        <sz val="9.5"/>
        <rFont val="Arial"/>
        <family val="2"/>
      </rPr>
      <t xml:space="preserve"> </t>
    </r>
    <r>
      <rPr>
        <sz val="9.5"/>
        <rFont val="Arial"/>
        <family val="2"/>
      </rPr>
      <t>for future loans following the recent Open Call. 1 new Stage 1 GPF loan application has now been recently approved by Panel and is now progressing to contract.</t>
    </r>
  </si>
  <si>
    <r>
      <t>City Deal &amp; Growth Hub Grant</t>
    </r>
    <r>
      <rPr>
        <sz val="9.5"/>
        <rFont val="Arial"/>
        <family val="2"/>
      </rPr>
      <t xml:space="preserve"> - At Q4, </t>
    </r>
    <r>
      <rPr>
        <b/>
        <sz val="9.5"/>
        <rFont val="Arial"/>
        <family val="2"/>
      </rPr>
      <t>£4.013m</t>
    </r>
    <r>
      <rPr>
        <sz val="9.5"/>
        <rFont val="Arial"/>
        <family val="2"/>
      </rPr>
      <t xml:space="preserve"> or</t>
    </r>
    <r>
      <rPr>
        <b/>
        <sz val="9.5"/>
        <rFont val="Arial"/>
        <family val="2"/>
      </rPr>
      <t xml:space="preserve"> 90</t>
    </r>
    <r>
      <rPr>
        <b/>
        <i/>
        <sz val="9.5"/>
        <rFont val="Arial"/>
        <family val="2"/>
      </rPr>
      <t xml:space="preserve">% </t>
    </r>
    <r>
      <rPr>
        <sz val="9.5"/>
        <rFont val="Arial"/>
        <family val="2"/>
      </rPr>
      <t xml:space="preserve">of the </t>
    </r>
    <r>
      <rPr>
        <b/>
        <sz val="9.5"/>
        <rFont val="Arial"/>
        <family val="2"/>
      </rPr>
      <t>£4.445m</t>
    </r>
    <r>
      <rPr>
        <sz val="9.5"/>
        <rFont val="Arial"/>
        <family val="2"/>
      </rPr>
      <t xml:space="preserve"> City Deal reprofiled spend has been spent to date. The Keele SEND scheme has spent to its quarterly profile whilst the DHN has claimed </t>
    </r>
    <r>
      <rPr>
        <b/>
        <u/>
        <sz val="9.5"/>
        <rFont val="Arial"/>
        <family val="2"/>
      </rPr>
      <t>£2.388m</t>
    </r>
    <r>
      <rPr>
        <sz val="9.5"/>
        <rFont val="Arial"/>
        <family val="2"/>
      </rPr>
      <t xml:space="preserve"> of its total planned 2018/19 City Deal spend</t>
    </r>
  </si>
  <si>
    <r>
      <t xml:space="preserve">with funding slippage of £0.432m now carried forward into future years. The Growth Hub Unit has now claimed and banked its 4th and final quarterly claim to give a total of </t>
    </r>
    <r>
      <rPr>
        <b/>
        <u/>
        <sz val="9.5"/>
        <rFont val="Arial"/>
        <family val="2"/>
      </rPr>
      <t>£0.205m</t>
    </r>
    <r>
      <rPr>
        <sz val="9.5"/>
        <rFont val="Arial"/>
        <family val="2"/>
      </rPr>
      <t xml:space="preserve"> in grant allocation.</t>
    </r>
  </si>
  <si>
    <r>
      <t xml:space="preserve">ESIF </t>
    </r>
    <r>
      <rPr>
        <sz val="9.5"/>
        <rFont val="Arial"/>
        <family val="2"/>
      </rPr>
      <t xml:space="preserve">– ERDF &amp; ESF committed funding stands at </t>
    </r>
    <r>
      <rPr>
        <b/>
        <sz val="9.5"/>
        <rFont val="Arial"/>
        <family val="2"/>
      </rPr>
      <t>£116m</t>
    </r>
    <r>
      <rPr>
        <sz val="9.5"/>
        <rFont val="Arial"/>
        <family val="2"/>
      </rPr>
      <t xml:space="preserve"> or</t>
    </r>
    <r>
      <rPr>
        <b/>
        <i/>
        <sz val="9.5"/>
        <rFont val="Arial"/>
        <family val="2"/>
      </rPr>
      <t xml:space="preserve"> 75%</t>
    </r>
    <r>
      <rPr>
        <sz val="9.5"/>
        <rFont val="Arial"/>
        <family val="2"/>
      </rPr>
      <t xml:space="preserve"> of allocation. FOREX exchange rate adjustment has provided a further </t>
    </r>
    <r>
      <rPr>
        <b/>
        <sz val="9.5"/>
        <rFont val="Arial"/>
        <family val="2"/>
      </rPr>
      <t>£12.5m</t>
    </r>
    <r>
      <rPr>
        <sz val="9.5"/>
        <rFont val="Arial"/>
        <family val="2"/>
      </rPr>
      <t xml:space="preserve"> ERDF. The total ERDF allocation now stands at </t>
    </r>
    <r>
      <rPr>
        <b/>
        <sz val="9.5"/>
        <rFont val="Arial"/>
        <family val="2"/>
      </rPr>
      <t>£90.9m</t>
    </r>
    <r>
      <rPr>
        <sz val="9.5"/>
        <rFont val="Arial"/>
        <family val="2"/>
      </rPr>
      <t xml:space="preserve">. The last call yielded 4 bids totalling </t>
    </r>
    <r>
      <rPr>
        <b/>
        <sz val="9.5"/>
        <rFont val="Arial"/>
        <family val="2"/>
      </rPr>
      <t>£11m</t>
    </r>
    <r>
      <rPr>
        <sz val="9.5"/>
        <rFont val="Arial"/>
        <family val="2"/>
      </rPr>
      <t xml:space="preserve"> in grant request leaving  almost </t>
    </r>
    <r>
      <rPr>
        <b/>
        <sz val="9.5"/>
        <rFont val="Arial"/>
        <family val="2"/>
      </rPr>
      <t>£18m</t>
    </r>
  </si>
  <si>
    <r>
      <rPr>
        <b/>
        <sz val="9.5"/>
        <rFont val="Arial"/>
        <family val="2"/>
      </rPr>
      <t>LGF Grant</t>
    </r>
    <r>
      <rPr>
        <sz val="9.5"/>
        <rFont val="Arial"/>
        <family val="2"/>
      </rPr>
      <t xml:space="preserve"> - Total Local Growth Deal (LGD) funding is </t>
    </r>
    <r>
      <rPr>
        <b/>
        <sz val="9.5"/>
        <rFont val="Arial"/>
        <family val="2"/>
      </rPr>
      <t>£98.275m</t>
    </r>
    <r>
      <rPr>
        <sz val="9.5"/>
        <rFont val="Arial"/>
        <family val="2"/>
      </rPr>
      <t xml:space="preserve">. Of this sum, </t>
    </r>
    <r>
      <rPr>
        <b/>
        <sz val="9.5"/>
        <rFont val="Arial"/>
        <family val="2"/>
      </rPr>
      <t>£76.56m</t>
    </r>
    <r>
      <rPr>
        <sz val="9.5"/>
        <rFont val="Arial"/>
        <family val="2"/>
      </rPr>
      <t xml:space="preserve"> </t>
    </r>
    <r>
      <rPr>
        <b/>
        <sz val="9.5"/>
        <rFont val="Arial"/>
        <family val="2"/>
      </rPr>
      <t xml:space="preserve">(77.9%) </t>
    </r>
    <r>
      <rPr>
        <sz val="9.5"/>
        <rFont val="Arial"/>
        <family val="2"/>
      </rPr>
      <t>has now cumulatively been spent up to and including 18/19, leaving a balance of</t>
    </r>
    <r>
      <rPr>
        <b/>
        <sz val="9.5"/>
        <rFont val="Arial"/>
        <family val="2"/>
      </rPr>
      <t xml:space="preserve"> £21.715m</t>
    </r>
    <r>
      <rPr>
        <sz val="9.5"/>
        <rFont val="Arial"/>
        <family val="2"/>
      </rPr>
      <t xml:space="preserve"> (22.1</t>
    </r>
    <r>
      <rPr>
        <b/>
        <sz val="9.5"/>
        <rFont val="Arial"/>
        <family val="2"/>
      </rPr>
      <t>%</t>
    </r>
    <r>
      <rPr>
        <sz val="9.5"/>
        <rFont val="Arial"/>
        <family val="2"/>
      </rPr>
      <t>) in LGD funding yet to be invested by 2020/21 against approved schemes.</t>
    </r>
  </si>
  <si>
    <r>
      <t>Lottery is expected to soon follow. Contracting of ESF Open Call for Skills Hub &amp; Higher Skills Progs is progressing  and a second call is planned for Summer 2019. Together this will result in the full commitment of ESF funding (</t>
    </r>
    <r>
      <rPr>
        <b/>
        <sz val="9.5"/>
        <rFont val="Arial"/>
        <family val="2"/>
      </rPr>
      <t>£64.3m</t>
    </r>
    <r>
      <rPr>
        <sz val="9.5"/>
        <rFont val="Arial"/>
        <family val="2"/>
      </rPr>
      <t>)</t>
    </r>
  </si>
  <si>
    <r>
      <t xml:space="preserve">to be allocated in the final bidding call in Summer 2019. ERDF claimed to date now stands at almost </t>
    </r>
    <r>
      <rPr>
        <b/>
        <sz val="9.5"/>
        <rFont val="Arial"/>
        <family val="2"/>
      </rPr>
      <t>£35m</t>
    </r>
    <r>
      <rPr>
        <sz val="9.5"/>
        <rFont val="Arial"/>
        <family val="2"/>
      </rPr>
      <t xml:space="preserve"> against the N+3 target of </t>
    </r>
    <r>
      <rPr>
        <b/>
        <sz val="9.5"/>
        <rFont val="Arial"/>
        <family val="2"/>
      </rPr>
      <t>£38.6m</t>
    </r>
    <r>
      <rPr>
        <sz val="9.5"/>
        <rFont val="Arial"/>
        <family val="2"/>
      </rPr>
      <t xml:space="preserve"> (as @ Dec 18). For ESF an expression of interest for a 2nd phase ESFA Opt In for 2 years from April 19 &amp; 2nd Phase ESF Opt In for BWP &amp; Big </t>
    </r>
  </si>
  <si>
    <r>
      <t>against SCC's Capital Prog'. The £2.86m LGF Grant balance</t>
    </r>
    <r>
      <rPr>
        <b/>
        <sz val="9.5"/>
        <rFont val="Arial"/>
        <family val="2"/>
      </rPr>
      <t xml:space="preserve"> </t>
    </r>
    <r>
      <rPr>
        <sz val="9.5"/>
        <rFont val="Arial"/>
        <family val="2"/>
      </rPr>
      <t xml:space="preserve">from the recent withdrawal of funding from certain </t>
    </r>
    <r>
      <rPr>
        <b/>
        <sz val="9.5"/>
        <rFont val="Arial"/>
        <family val="2"/>
      </rPr>
      <t>LGD2 Rnd schemes has be</t>
    </r>
    <r>
      <rPr>
        <sz val="9.5"/>
        <rFont val="Arial"/>
        <family val="2"/>
      </rPr>
      <t xml:space="preserve">en reassigned to 4 new projects from the LEP's updated project pipeline. These 4 Grant Funding Agreements are to be finalised in early 19/20. </t>
    </r>
  </si>
  <si>
    <r>
      <rPr>
        <b/>
        <sz val="9.5"/>
        <rFont val="Arial"/>
        <family val="2"/>
      </rPr>
      <t xml:space="preserve">LGD </t>
    </r>
    <r>
      <rPr>
        <sz val="9.5"/>
        <rFont val="Arial"/>
        <family val="2"/>
      </rPr>
      <t xml:space="preserve">- At Q4, </t>
    </r>
    <r>
      <rPr>
        <b/>
        <u/>
        <sz val="9.5"/>
        <rFont val="Arial"/>
        <family val="2"/>
      </rPr>
      <t>£9.837m</t>
    </r>
    <r>
      <rPr>
        <b/>
        <i/>
        <sz val="9.5"/>
        <rFont val="Arial"/>
        <family val="2"/>
      </rPr>
      <t xml:space="preserve"> </t>
    </r>
    <r>
      <rPr>
        <b/>
        <sz val="9.5"/>
        <rFont val="Arial"/>
        <family val="2"/>
      </rPr>
      <t>(73%)</t>
    </r>
    <r>
      <rPr>
        <sz val="9.5"/>
        <rFont val="Arial"/>
        <family val="2"/>
      </rPr>
      <t xml:space="preserve"> of total LGF Grant has to date been spent of the total </t>
    </r>
    <r>
      <rPr>
        <b/>
        <sz val="9.5"/>
        <rFont val="Arial"/>
        <family val="2"/>
      </rPr>
      <t>£13.444m</t>
    </r>
    <r>
      <rPr>
        <sz val="9.5"/>
        <rFont val="Arial"/>
        <family val="2"/>
      </rPr>
      <t xml:space="preserve"> LGF funding available in 2018/19. Of this year's LGF Grant funding,</t>
    </r>
    <r>
      <rPr>
        <b/>
        <sz val="9.5"/>
        <rFont val="Arial"/>
        <family val="2"/>
      </rPr>
      <t xml:space="preserve"> circa £3.606m</t>
    </r>
    <r>
      <rPr>
        <sz val="9.5"/>
        <rFont val="Arial"/>
        <family val="2"/>
      </rPr>
      <t xml:space="preserve"> (an increase of £1.146m on Q3) is now estimated as grant slippage which is likely to be 'switch funded'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</si>
</sst>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£&quot;#,##0;\-&quot;£&quot;#,##0"/>
    <numFmt numFmtId="6" formatCode="&quot;£&quot;#,##0;[Red]\-&quot;£&quot;#,##0"/>
    <numFmt numFmtId="41" formatCode="_-* #,##0_-;\-* #,##0_-;_-* &quot;-&quot;_-;_-@_-"/>
    <numFmt numFmtId="43" formatCode="_-* #,##0.00_-;\-* #,##0.00_-;_-* &quot;-&quot;??_-;_-@_-"/>
    <numFmt numFmtId="164" formatCode="#,##0;[Red]\(#,##0\)"/>
    <numFmt numFmtId="165" formatCode="#,##0;\(#,##0\)"/>
    <numFmt numFmtId="166" formatCode="0.000"/>
    <numFmt numFmtId="167" formatCode="0.0%"/>
    <numFmt numFmtId="168" formatCode="#,##0.000_ ;[Red]\-#,##0.000\ "/>
    <numFmt numFmtId="169" formatCode="&quot;£&quot;#,##0"/>
    <numFmt numFmtId="170" formatCode="#,##0_ ;[Red]\-#,##0\ "/>
    <numFmt numFmtId="171" formatCode="_-* #,##0_-;\-* #,##0_-;_-* &quot;-&quot;??_-;_-@_-"/>
    <numFmt numFmtId="172" formatCode="#,##0.000"/>
    <numFmt numFmtId="173" formatCode="_-* #,##0.000_-;\-* #,##0.000_-;_-* &quot;-&quot;??_-;_-@_-"/>
  </numFmts>
  <fonts count="119" x14ac:knownFonts="1">
    <font>
      <sz val="10"/>
      <name val="Arial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indexed="9"/>
      <name val="Arial"/>
      <family val="2"/>
    </font>
    <font>
      <b/>
      <u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52"/>
      <name val="Arial"/>
      <family val="2"/>
    </font>
    <font>
      <b/>
      <sz val="10"/>
      <color indexed="10"/>
      <name val="Arial"/>
      <family val="2"/>
    </font>
    <font>
      <i/>
      <sz val="9.5"/>
      <color indexed="8"/>
      <name val="Arial"/>
      <family val="2"/>
    </font>
    <font>
      <i/>
      <sz val="10"/>
      <name val="Arial"/>
      <family val="2"/>
    </font>
    <font>
      <u/>
      <sz val="10"/>
      <color indexed="9"/>
      <name val="Arial"/>
      <family val="2"/>
    </font>
    <font>
      <b/>
      <u/>
      <sz val="10"/>
      <name val="Arial"/>
      <family val="2"/>
    </font>
    <font>
      <b/>
      <sz val="12"/>
      <color theme="0"/>
      <name val="Arial"/>
      <family val="2"/>
    </font>
    <font>
      <b/>
      <u/>
      <sz val="14"/>
      <color theme="1"/>
      <name val="Arial"/>
      <family val="2"/>
    </font>
    <font>
      <b/>
      <u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b/>
      <u/>
      <sz val="16"/>
      <name val="Arial"/>
      <family val="2"/>
    </font>
    <font>
      <b/>
      <sz val="9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12"/>
      <color theme="0"/>
      <name val="Arial"/>
      <family val="2"/>
    </font>
    <font>
      <i/>
      <sz val="10"/>
      <color rgb="FFFF0000"/>
      <name val="Arial"/>
      <family val="2"/>
    </font>
    <font>
      <b/>
      <sz val="8"/>
      <color theme="1"/>
      <name val="Arial"/>
      <family val="2"/>
    </font>
    <font>
      <b/>
      <i/>
      <sz val="12"/>
      <color theme="1"/>
      <name val="Arial"/>
      <family val="2"/>
    </font>
    <font>
      <b/>
      <sz val="8"/>
      <color rgb="FFFF0000"/>
      <name val="Arial"/>
      <family val="2"/>
    </font>
    <font>
      <sz val="10"/>
      <name val="Arial Narrow"/>
      <family val="2"/>
    </font>
    <font>
      <b/>
      <i/>
      <sz val="10"/>
      <color rgb="FFFF0000"/>
      <name val="Arial"/>
      <family val="2"/>
    </font>
    <font>
      <b/>
      <sz val="8"/>
      <name val="Arial"/>
      <family val="2"/>
    </font>
    <font>
      <i/>
      <sz val="8"/>
      <color rgb="FFFF0000"/>
      <name val="Arial"/>
      <family val="2"/>
    </font>
    <font>
      <b/>
      <sz val="14"/>
      <color rgb="FFFF0000"/>
      <name val="Arial"/>
      <family val="2"/>
    </font>
    <font>
      <sz val="10"/>
      <color theme="4" tint="-0.249977111117893"/>
      <name val="Arial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2"/>
      <color theme="1"/>
      <name val="Arial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b/>
      <u val="double"/>
      <sz val="10"/>
      <color rgb="FFFF0000"/>
      <name val="Arial"/>
      <family val="2"/>
    </font>
    <font>
      <b/>
      <u/>
      <sz val="16"/>
      <color rgb="FFFF0000"/>
      <name val="Calibri"/>
      <family val="2"/>
    </font>
    <font>
      <b/>
      <sz val="16"/>
      <color rgb="FFFF0000"/>
      <name val="Calibri"/>
      <family val="2"/>
    </font>
    <font>
      <b/>
      <i/>
      <u/>
      <sz val="11"/>
      <color rgb="FFFF0000"/>
      <name val="Arial"/>
      <family val="2"/>
    </font>
    <font>
      <i/>
      <sz val="12"/>
      <name val="Arial"/>
      <family val="2"/>
    </font>
    <font>
      <sz val="8"/>
      <name val="Arial Narrow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2"/>
      <color rgb="FFFF0000"/>
      <name val="Arial"/>
      <family val="2"/>
    </font>
    <font>
      <b/>
      <i/>
      <sz val="12"/>
      <name val="Arial"/>
      <family val="2"/>
    </font>
    <font>
      <b/>
      <sz val="10"/>
      <color rgb="FF7030A0"/>
      <name val="Arial"/>
      <family val="2"/>
    </font>
    <font>
      <b/>
      <i/>
      <sz val="8"/>
      <name val="Arial"/>
      <family val="2"/>
    </font>
    <font>
      <b/>
      <i/>
      <sz val="8"/>
      <color rgb="FFFF0000"/>
      <name val="Arial"/>
      <family val="2"/>
    </font>
    <font>
      <b/>
      <i/>
      <sz val="12"/>
      <color rgb="FFFF0000"/>
      <name val="Arial"/>
      <family val="2"/>
    </font>
    <font>
      <b/>
      <u/>
      <sz val="16"/>
      <color rgb="FFFF0000"/>
      <name val="Arial"/>
      <family val="2"/>
    </font>
    <font>
      <b/>
      <sz val="9"/>
      <color rgb="FFFF0000"/>
      <name val="Arial"/>
      <family val="2"/>
    </font>
    <font>
      <b/>
      <sz val="16"/>
      <color rgb="FFFF0000"/>
      <name val="Arial"/>
      <family val="2"/>
    </font>
    <font>
      <b/>
      <u/>
      <sz val="12"/>
      <color rgb="FFFF0000"/>
      <name val="Arial"/>
      <family val="2"/>
    </font>
    <font>
      <b/>
      <sz val="9.5"/>
      <color rgb="FFFF0000"/>
      <name val="Arial"/>
      <family val="2"/>
    </font>
    <font>
      <sz val="9.5"/>
      <color rgb="FFFF0000"/>
      <name val="Arial"/>
      <family val="2"/>
    </font>
    <font>
      <u/>
      <sz val="10"/>
      <name val="Arial"/>
      <family val="2"/>
    </font>
    <font>
      <sz val="13"/>
      <name val="Arial Narrow"/>
      <family val="2"/>
    </font>
    <font>
      <sz val="10"/>
      <color rgb="FF00B050"/>
      <name val="Arial"/>
      <family val="2"/>
    </font>
    <font>
      <b/>
      <sz val="13"/>
      <name val="Arial Narrow"/>
      <family val="2"/>
    </font>
    <font>
      <b/>
      <sz val="13"/>
      <color rgb="FFFF0000"/>
      <name val="Arial Narrow"/>
      <family val="2"/>
    </font>
    <font>
      <b/>
      <i/>
      <u/>
      <sz val="10"/>
      <color rgb="FFFF0000"/>
      <name val="Arial"/>
      <family val="2"/>
    </font>
    <font>
      <u/>
      <sz val="18"/>
      <name val="Arial"/>
      <family val="2"/>
    </font>
    <font>
      <b/>
      <u/>
      <sz val="9.5"/>
      <name val="Arial"/>
      <family val="2"/>
    </font>
    <font>
      <b/>
      <strike/>
      <sz val="10"/>
      <color rgb="FFFF0000"/>
      <name val="Arial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b/>
      <i/>
      <sz val="9.5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FF33"/>
        <bgColor indexed="64"/>
      </patternFill>
    </fill>
  </fills>
  <borders count="1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23" fillId="0" borderId="0"/>
    <xf numFmtId="0" fontId="23" fillId="0" borderId="0"/>
    <xf numFmtId="43" fontId="12" fillId="0" borderId="0" applyFont="0" applyFill="0" applyBorder="0" applyAlignment="0" applyProtection="0"/>
    <xf numFmtId="0" fontId="12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3" fillId="0" borderId="0"/>
    <xf numFmtId="0" fontId="63" fillId="0" borderId="0"/>
    <xf numFmtId="43" fontId="63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</cellStyleXfs>
  <cellXfs count="1391">
    <xf numFmtId="0" fontId="0" fillId="0" borderId="0" xfId="0"/>
    <xf numFmtId="165" fontId="19" fillId="0" borderId="0" xfId="0" applyNumberFormat="1" applyFont="1" applyAlignment="1">
      <alignment horizontal="centerContinuous"/>
    </xf>
    <xf numFmtId="165" fontId="15" fillId="0" borderId="0" xfId="0" applyNumberFormat="1" applyFont="1" applyAlignment="1">
      <alignment horizontal="centerContinuous"/>
    </xf>
    <xf numFmtId="165" fontId="15" fillId="0" borderId="0" xfId="0" applyNumberFormat="1" applyFont="1"/>
    <xf numFmtId="165" fontId="15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5" fontId="18" fillId="0" borderId="0" xfId="0" applyNumberFormat="1" applyFont="1"/>
    <xf numFmtId="165" fontId="18" fillId="0" borderId="0" xfId="0" applyNumberFormat="1" applyFont="1" applyAlignment="1">
      <alignment horizontal="centerContinuous"/>
    </xf>
    <xf numFmtId="164" fontId="22" fillId="0" borderId="0" xfId="0" applyNumberFormat="1" applyFont="1"/>
    <xf numFmtId="164" fontId="0" fillId="0" borderId="0" xfId="0" applyNumberFormat="1"/>
    <xf numFmtId="164" fontId="0" fillId="0" borderId="0" xfId="0" quotePrefix="1" applyNumberFormat="1" applyAlignment="1">
      <alignment horizontal="center"/>
    </xf>
    <xf numFmtId="164" fontId="0" fillId="0" borderId="2" xfId="0" applyNumberFormat="1" applyBorder="1"/>
    <xf numFmtId="0" fontId="22" fillId="0" borderId="0" xfId="0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3" fontId="0" fillId="0" borderId="0" xfId="0" quotePrefix="1" applyNumberFormat="1" applyAlignment="1">
      <alignment horizontal="center"/>
    </xf>
    <xf numFmtId="3" fontId="0" fillId="0" borderId="2" xfId="0" applyNumberFormat="1" applyBorder="1"/>
    <xf numFmtId="0" fontId="0" fillId="0" borderId="0" xfId="0" quotePrefix="1"/>
    <xf numFmtId="165" fontId="19" fillId="0" borderId="0" xfId="0" applyNumberFormat="1" applyFont="1" applyAlignment="1"/>
    <xf numFmtId="165" fontId="19" fillId="0" borderId="0" xfId="0" applyNumberFormat="1" applyFont="1" applyAlignment="1">
      <alignment horizontal="left" indent="1"/>
    </xf>
    <xf numFmtId="165" fontId="20" fillId="0" borderId="0" xfId="0" applyNumberFormat="1" applyFont="1" applyAlignment="1">
      <alignment horizontal="left" indent="1"/>
    </xf>
    <xf numFmtId="165" fontId="15" fillId="0" borderId="0" xfId="0" applyNumberFormat="1" applyFont="1" applyAlignment="1">
      <alignment horizontal="left" indent="1"/>
    </xf>
    <xf numFmtId="165" fontId="15" fillId="0" borderId="0" xfId="0" applyNumberFormat="1" applyFont="1" applyAlignment="1">
      <alignment horizontal="left" wrapText="1" indent="1"/>
    </xf>
    <xf numFmtId="165" fontId="16" fillId="2" borderId="3" xfId="0" applyNumberFormat="1" applyFont="1" applyFill="1" applyBorder="1" applyAlignment="1">
      <alignment horizontal="left" indent="1"/>
    </xf>
    <xf numFmtId="165" fontId="16" fillId="2" borderId="4" xfId="0" applyNumberFormat="1" applyFont="1" applyFill="1" applyBorder="1" applyAlignment="1">
      <alignment horizontal="left" indent="1"/>
    </xf>
    <xf numFmtId="165" fontId="16" fillId="2" borderId="4" xfId="0" applyNumberFormat="1" applyFont="1" applyFill="1" applyBorder="1" applyAlignment="1">
      <alignment horizontal="center"/>
    </xf>
    <xf numFmtId="165" fontId="14" fillId="2" borderId="4" xfId="0" applyNumberFormat="1" applyFont="1" applyFill="1" applyBorder="1" applyAlignment="1">
      <alignment horizontal="center"/>
    </xf>
    <xf numFmtId="165" fontId="16" fillId="2" borderId="5" xfId="0" applyNumberFormat="1" applyFont="1" applyFill="1" applyBorder="1" applyAlignment="1">
      <alignment horizontal="left" wrapText="1" indent="1"/>
    </xf>
    <xf numFmtId="165" fontId="16" fillId="2" borderId="6" xfId="0" applyNumberFormat="1" applyFont="1" applyFill="1" applyBorder="1" applyAlignment="1">
      <alignment horizontal="left" indent="1"/>
    </xf>
    <xf numFmtId="165" fontId="16" fillId="2" borderId="0" xfId="0" applyNumberFormat="1" applyFont="1" applyFill="1" applyBorder="1" applyAlignment="1">
      <alignment horizontal="left" indent="1"/>
    </xf>
    <xf numFmtId="165" fontId="21" fillId="2" borderId="0" xfId="0" applyNumberFormat="1" applyFont="1" applyFill="1" applyBorder="1" applyAlignment="1">
      <alignment horizontal="left" indent="1"/>
    </xf>
    <xf numFmtId="165" fontId="16" fillId="2" borderId="0" xfId="0" applyNumberFormat="1" applyFont="1" applyFill="1" applyBorder="1" applyAlignment="1">
      <alignment horizontal="center"/>
    </xf>
    <xf numFmtId="165" fontId="21" fillId="2" borderId="7" xfId="0" applyNumberFormat="1" applyFont="1" applyFill="1" applyBorder="1" applyAlignment="1">
      <alignment horizontal="left" wrapText="1" indent="1"/>
    </xf>
    <xf numFmtId="165" fontId="15" fillId="2" borderId="6" xfId="0" applyNumberFormat="1" applyFont="1" applyFill="1" applyBorder="1" applyAlignment="1">
      <alignment horizontal="left" indent="1"/>
    </xf>
    <xf numFmtId="165" fontId="15" fillId="2" borderId="0" xfId="0" applyNumberFormat="1" applyFont="1" applyFill="1" applyBorder="1" applyAlignment="1">
      <alignment horizontal="left" indent="1"/>
    </xf>
    <xf numFmtId="165" fontId="16" fillId="2" borderId="0" xfId="0" quotePrefix="1" applyNumberFormat="1" applyFont="1" applyFill="1" applyBorder="1" applyAlignment="1">
      <alignment horizontal="center"/>
    </xf>
    <xf numFmtId="165" fontId="14" fillId="2" borderId="0" xfId="0" applyNumberFormat="1" applyFont="1" applyFill="1" applyBorder="1" applyAlignment="1">
      <alignment horizontal="center"/>
    </xf>
    <xf numFmtId="165" fontId="15" fillId="2" borderId="7" xfId="0" applyNumberFormat="1" applyFont="1" applyFill="1" applyBorder="1" applyAlignment="1">
      <alignment horizontal="left" wrapText="1" indent="1"/>
    </xf>
    <xf numFmtId="165" fontId="14" fillId="2" borderId="8" xfId="0" applyNumberFormat="1" applyFont="1" applyFill="1" applyBorder="1" applyAlignment="1">
      <alignment horizontal="left" indent="1"/>
    </xf>
    <xf numFmtId="165" fontId="16" fillId="2" borderId="9" xfId="0" applyNumberFormat="1" applyFont="1" applyFill="1" applyBorder="1" applyAlignment="1">
      <alignment horizontal="left" indent="1"/>
    </xf>
    <xf numFmtId="165" fontId="16" fillId="2" borderId="9" xfId="0" applyNumberFormat="1" applyFont="1" applyFill="1" applyBorder="1" applyAlignment="1">
      <alignment horizontal="right" indent="1"/>
    </xf>
    <xf numFmtId="165" fontId="15" fillId="2" borderId="10" xfId="0" applyNumberFormat="1" applyFont="1" applyFill="1" applyBorder="1" applyAlignment="1">
      <alignment horizontal="left" wrapText="1" indent="1"/>
    </xf>
    <xf numFmtId="165" fontId="15" fillId="2" borderId="12" xfId="0" applyNumberFormat="1" applyFont="1" applyFill="1" applyBorder="1" applyAlignment="1">
      <alignment horizontal="left" indent="1"/>
    </xf>
    <xf numFmtId="165" fontId="15" fillId="2" borderId="2" xfId="0" applyNumberFormat="1" applyFont="1" applyFill="1" applyBorder="1" applyAlignment="1">
      <alignment horizontal="left" indent="1"/>
    </xf>
    <xf numFmtId="165" fontId="16" fillId="2" borderId="2" xfId="0" quotePrefix="1" applyNumberFormat="1" applyFont="1" applyFill="1" applyBorder="1" applyAlignment="1">
      <alignment horizontal="center"/>
    </xf>
    <xf numFmtId="165" fontId="16" fillId="2" borderId="2" xfId="0" applyNumberFormat="1" applyFont="1" applyFill="1" applyBorder="1" applyAlignment="1">
      <alignment horizontal="center"/>
    </xf>
    <xf numFmtId="165" fontId="14" fillId="2" borderId="2" xfId="0" applyNumberFormat="1" applyFont="1" applyFill="1" applyBorder="1" applyAlignment="1">
      <alignment horizontal="center"/>
    </xf>
    <xf numFmtId="165" fontId="15" fillId="2" borderId="13" xfId="0" applyNumberFormat="1" applyFont="1" applyFill="1" applyBorder="1" applyAlignment="1">
      <alignment horizontal="left" wrapText="1" indent="1"/>
    </xf>
    <xf numFmtId="165" fontId="16" fillId="2" borderId="15" xfId="0" applyNumberFormat="1" applyFont="1" applyFill="1" applyBorder="1" applyAlignment="1">
      <alignment horizontal="center"/>
    </xf>
    <xf numFmtId="165" fontId="16" fillId="2" borderId="16" xfId="0" applyNumberFormat="1" applyFont="1" applyFill="1" applyBorder="1" applyAlignment="1">
      <alignment horizontal="center"/>
    </xf>
    <xf numFmtId="165" fontId="14" fillId="2" borderId="11" xfId="0" applyNumberFormat="1" applyFont="1" applyFill="1" applyBorder="1" applyAlignment="1">
      <alignment horizontal="center"/>
    </xf>
    <xf numFmtId="165" fontId="15" fillId="0" borderId="0" xfId="0" applyNumberFormat="1" applyFont="1" applyAlignment="1">
      <alignment vertical="center"/>
    </xf>
    <xf numFmtId="165" fontId="18" fillId="0" borderId="18" xfId="0" applyNumberFormat="1" applyFont="1" applyBorder="1" applyAlignment="1">
      <alignment horizontal="left" vertical="center" indent="1"/>
    </xf>
    <xf numFmtId="165" fontId="15" fillId="0" borderId="19" xfId="0" applyNumberFormat="1" applyFont="1" applyBorder="1" applyAlignment="1">
      <alignment horizontal="left" vertical="center" indent="1"/>
    </xf>
    <xf numFmtId="165" fontId="18" fillId="0" borderId="19" xfId="0" applyNumberFormat="1" applyFont="1" applyFill="1" applyBorder="1" applyAlignment="1">
      <alignment horizontal="right" vertical="center" indent="1"/>
    </xf>
    <xf numFmtId="165" fontId="15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5" fontId="16" fillId="2" borderId="4" xfId="0" applyNumberFormat="1" applyFont="1" applyFill="1" applyBorder="1" applyAlignment="1">
      <alignment horizontal="left" wrapText="1" indent="1"/>
    </xf>
    <xf numFmtId="165" fontId="21" fillId="2" borderId="0" xfId="0" applyNumberFormat="1" applyFont="1" applyFill="1" applyBorder="1" applyAlignment="1">
      <alignment horizontal="left" wrapText="1" indent="1"/>
    </xf>
    <xf numFmtId="165" fontId="15" fillId="2" borderId="2" xfId="0" applyNumberFormat="1" applyFont="1" applyFill="1" applyBorder="1" applyAlignment="1">
      <alignment horizontal="left" wrapText="1" indent="1"/>
    </xf>
    <xf numFmtId="165" fontId="15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5" fontId="15" fillId="0" borderId="17" xfId="0" applyNumberFormat="1" applyFont="1" applyBorder="1" applyAlignment="1">
      <alignment horizontal="center" vertical="center"/>
    </xf>
    <xf numFmtId="165" fontId="18" fillId="0" borderId="21" xfId="0" applyNumberFormat="1" applyFont="1" applyBorder="1" applyAlignment="1">
      <alignment horizontal="left" vertical="center" indent="1"/>
    </xf>
    <xf numFmtId="165" fontId="15" fillId="0" borderId="22" xfId="0" applyNumberFormat="1" applyFont="1" applyBorder="1" applyAlignment="1">
      <alignment horizontal="left" vertical="center" indent="1"/>
    </xf>
    <xf numFmtId="165" fontId="18" fillId="0" borderId="22" xfId="0" applyNumberFormat="1" applyFont="1" applyFill="1" applyBorder="1" applyAlignment="1">
      <alignment horizontal="right" vertical="center" indent="1"/>
    </xf>
    <xf numFmtId="165" fontId="15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5" fontId="15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5" fontId="15" fillId="0" borderId="24" xfId="0" applyNumberFormat="1" applyFont="1" applyBorder="1" applyAlignment="1">
      <alignment horizontal="center" vertical="center"/>
    </xf>
    <xf numFmtId="165" fontId="18" fillId="0" borderId="25" xfId="0" applyNumberFormat="1" applyFont="1" applyBorder="1" applyAlignment="1">
      <alignment horizontal="left" vertical="center" indent="1"/>
    </xf>
    <xf numFmtId="165" fontId="15" fillId="0" borderId="26" xfId="0" applyNumberFormat="1" applyFont="1" applyBorder="1" applyAlignment="1">
      <alignment horizontal="left" vertical="center" indent="1"/>
    </xf>
    <xf numFmtId="165" fontId="18" fillId="0" borderId="26" xfId="0" applyNumberFormat="1" applyFont="1" applyFill="1" applyBorder="1" applyAlignment="1">
      <alignment horizontal="right" vertical="center" indent="1"/>
    </xf>
    <xf numFmtId="165" fontId="15" fillId="0" borderId="26" xfId="0" applyNumberFormat="1" applyFont="1" applyFill="1" applyBorder="1" applyAlignment="1">
      <alignment horizontal="left" vertical="center" wrapText="1" indent="1"/>
    </xf>
    <xf numFmtId="165" fontId="15" fillId="0" borderId="27" xfId="0" applyNumberFormat="1" applyFont="1" applyFill="1" applyBorder="1" applyAlignment="1">
      <alignment horizontal="left" vertical="center" wrapText="1" indent="1"/>
    </xf>
    <xf numFmtId="165" fontId="15" fillId="0" borderId="28" xfId="0" applyNumberFormat="1" applyFont="1" applyBorder="1" applyAlignment="1">
      <alignment horizontal="center" vertical="center"/>
    </xf>
    <xf numFmtId="165" fontId="15" fillId="0" borderId="19" xfId="0" applyNumberFormat="1" applyFont="1" applyBorder="1" applyAlignment="1">
      <alignment horizontal="left" vertical="center" wrapText="1" indent="1"/>
    </xf>
    <xf numFmtId="165" fontId="15" fillId="0" borderId="26" xfId="0" applyNumberFormat="1" applyFont="1" applyBorder="1" applyAlignment="1">
      <alignment horizontal="left" vertical="center" wrapText="1" indent="1"/>
    </xf>
    <xf numFmtId="165" fontId="19" fillId="0" borderId="0" xfId="0" quotePrefix="1" applyNumberFormat="1" applyFont="1" applyAlignment="1">
      <alignment horizontal="right"/>
    </xf>
    <xf numFmtId="165" fontId="15" fillId="0" borderId="22" xfId="0" applyNumberFormat="1" applyFont="1" applyBorder="1" applyAlignment="1">
      <alignment horizontal="left" vertical="center" wrapText="1" indent="1"/>
    </xf>
    <xf numFmtId="165" fontId="18" fillId="0" borderId="25" xfId="0" applyNumberFormat="1" applyFont="1" applyBorder="1" applyAlignment="1">
      <alignment horizontal="left" vertical="center" wrapText="1" indent="1"/>
    </xf>
    <xf numFmtId="165" fontId="15" fillId="2" borderId="0" xfId="0" applyNumberFormat="1" applyFont="1" applyFill="1" applyBorder="1" applyAlignment="1">
      <alignment horizontal="left" wrapText="1" indent="1"/>
    </xf>
    <xf numFmtId="165" fontId="14" fillId="2" borderId="16" xfId="0" applyNumberFormat="1" applyFont="1" applyFill="1" applyBorder="1" applyAlignment="1">
      <alignment horizontal="center"/>
    </xf>
    <xf numFmtId="165" fontId="15" fillId="2" borderId="1" xfId="0" applyNumberFormat="1" applyFont="1" applyFill="1" applyBorder="1" applyAlignment="1">
      <alignment horizontal="left" vertical="center" indent="1"/>
    </xf>
    <xf numFmtId="165" fontId="18" fillId="2" borderId="1" xfId="0" applyNumberFormat="1" applyFont="1" applyFill="1" applyBorder="1" applyAlignment="1">
      <alignment horizontal="right" vertical="center" indent="1"/>
    </xf>
    <xf numFmtId="165" fontId="15" fillId="2" borderId="1" xfId="0" applyNumberFormat="1" applyFont="1" applyFill="1" applyBorder="1" applyAlignment="1">
      <alignment horizontal="left" vertical="center" wrapText="1" indent="1"/>
    </xf>
    <xf numFmtId="165" fontId="15" fillId="2" borderId="29" xfId="0" applyNumberFormat="1" applyFont="1" applyFill="1" applyBorder="1" applyAlignment="1">
      <alignment horizontal="left" vertical="center" wrapText="1" indent="1"/>
    </xf>
    <xf numFmtId="165" fontId="15" fillId="2" borderId="30" xfId="0" applyNumberFormat="1" applyFont="1" applyFill="1" applyBorder="1" applyAlignment="1">
      <alignment horizontal="center" vertical="center"/>
    </xf>
    <xf numFmtId="165" fontId="14" fillId="2" borderId="9" xfId="0" applyNumberFormat="1" applyFont="1" applyFill="1" applyBorder="1" applyAlignment="1">
      <alignment horizontal="right" vertical="center" indent="1"/>
    </xf>
    <xf numFmtId="165" fontId="15" fillId="2" borderId="9" xfId="0" applyNumberFormat="1" applyFont="1" applyFill="1" applyBorder="1" applyAlignment="1">
      <alignment horizontal="left" wrapText="1" indent="1"/>
    </xf>
    <xf numFmtId="165" fontId="15" fillId="2" borderId="31" xfId="0" applyNumberFormat="1" applyFont="1" applyFill="1" applyBorder="1" applyAlignment="1">
      <alignment horizontal="center"/>
    </xf>
    <xf numFmtId="165" fontId="18" fillId="2" borderId="14" xfId="0" applyNumberFormat="1" applyFont="1" applyFill="1" applyBorder="1" applyAlignment="1">
      <alignment horizontal="left" vertical="center" indent="1"/>
    </xf>
    <xf numFmtId="165" fontId="16" fillId="2" borderId="9" xfId="1" applyNumberFormat="1" applyFont="1" applyFill="1" applyBorder="1" applyAlignment="1">
      <alignment horizontal="left" vertical="top" indent="1"/>
    </xf>
    <xf numFmtId="165" fontId="18" fillId="2" borderId="14" xfId="0" applyNumberFormat="1" applyFont="1" applyFill="1" applyBorder="1" applyAlignment="1">
      <alignment horizontal="left" vertical="center" wrapText="1" indent="1"/>
    </xf>
    <xf numFmtId="165" fontId="17" fillId="2" borderId="0" xfId="0" applyNumberFormat="1" applyFont="1" applyFill="1" applyBorder="1" applyAlignment="1">
      <alignment horizontal="center"/>
    </xf>
    <xf numFmtId="165" fontId="18" fillId="0" borderId="0" xfId="0" applyNumberFormat="1" applyFont="1" applyFill="1" applyAlignment="1">
      <alignment horizontal="center"/>
    </xf>
    <xf numFmtId="0" fontId="23" fillId="0" borderId="0" xfId="0" applyFont="1"/>
    <xf numFmtId="0" fontId="0" fillId="0" borderId="0" xfId="0" applyBorder="1"/>
    <xf numFmtId="0" fontId="31" fillId="0" borderId="0" xfId="0" applyFont="1" applyFill="1" applyBorder="1"/>
    <xf numFmtId="0" fontId="0" fillId="0" borderId="0" xfId="0" applyFill="1" applyBorder="1"/>
    <xf numFmtId="0" fontId="22" fillId="0" borderId="0" xfId="0" applyFont="1" applyBorder="1"/>
    <xf numFmtId="0" fontId="0" fillId="0" borderId="0" xfId="0" applyFill="1"/>
    <xf numFmtId="0" fontId="22" fillId="0" borderId="0" xfId="0" applyFont="1" applyFill="1" applyBorder="1"/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37" fillId="0" borderId="0" xfId="0" applyFont="1" applyAlignment="1"/>
    <xf numFmtId="0" fontId="38" fillId="0" borderId="0" xfId="0" applyFont="1" applyAlignment="1"/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/>
    <xf numFmtId="0" fontId="43" fillId="0" borderId="0" xfId="0" applyFont="1"/>
    <xf numFmtId="0" fontId="2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2" fillId="0" borderId="0" xfId="0" applyFont="1" applyFill="1" applyBorder="1" applyAlignment="1"/>
    <xf numFmtId="0" fontId="23" fillId="0" borderId="0" xfId="0" applyFont="1" applyFill="1" applyBorder="1" applyAlignment="1"/>
    <xf numFmtId="0" fontId="45" fillId="0" borderId="0" xfId="0" applyFont="1" applyFill="1" applyBorder="1" applyAlignment="1"/>
    <xf numFmtId="0" fontId="23" fillId="0" borderId="0" xfId="1"/>
    <xf numFmtId="0" fontId="22" fillId="0" borderId="0" xfId="1" applyFont="1"/>
    <xf numFmtId="0" fontId="23" fillId="0" borderId="0" xfId="1" applyFont="1"/>
    <xf numFmtId="0" fontId="22" fillId="0" borderId="35" xfId="1" applyFont="1" applyBorder="1"/>
    <xf numFmtId="3" fontId="22" fillId="0" borderId="35" xfId="1" applyNumberFormat="1" applyFont="1" applyBorder="1"/>
    <xf numFmtId="0" fontId="37" fillId="0" borderId="0" xfId="0" applyFont="1" applyBorder="1" applyAlignment="1"/>
    <xf numFmtId="0" fontId="32" fillId="0" borderId="0" xfId="0" applyFont="1" applyFill="1" applyBorder="1"/>
    <xf numFmtId="0" fontId="34" fillId="0" borderId="0" xfId="0" applyFont="1" applyFill="1" applyBorder="1"/>
    <xf numFmtId="0" fontId="35" fillId="0" borderId="0" xfId="0" applyFont="1" applyFill="1" applyBorder="1"/>
    <xf numFmtId="0" fontId="36" fillId="0" borderId="0" xfId="0" applyFont="1" applyFill="1" applyBorder="1"/>
    <xf numFmtId="0" fontId="33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47" fillId="0" borderId="0" xfId="7" applyFont="1"/>
    <xf numFmtId="0" fontId="11" fillId="0" borderId="0" xfId="7"/>
    <xf numFmtId="0" fontId="27" fillId="0" borderId="0" xfId="7" applyFont="1"/>
    <xf numFmtId="0" fontId="27" fillId="0" borderId="0" xfId="7" applyFont="1" applyAlignment="1">
      <alignment horizontal="center"/>
    </xf>
    <xf numFmtId="0" fontId="27" fillId="3" borderId="36" xfId="7" applyFont="1" applyFill="1" applyBorder="1"/>
    <xf numFmtId="43" fontId="27" fillId="3" borderId="36" xfId="8" applyFont="1" applyFill="1" applyBorder="1"/>
    <xf numFmtId="43" fontId="27" fillId="3" borderId="36" xfId="7" applyNumberFormat="1" applyFont="1" applyFill="1" applyBorder="1"/>
    <xf numFmtId="0" fontId="27" fillId="0" borderId="1" xfId="7" applyFont="1" applyFill="1" applyBorder="1" applyAlignment="1"/>
    <xf numFmtId="0" fontId="46" fillId="4" borderId="37" xfId="7" applyFont="1" applyFill="1" applyBorder="1"/>
    <xf numFmtId="43" fontId="46" fillId="4" borderId="37" xfId="8" applyFont="1" applyFill="1" applyBorder="1"/>
    <xf numFmtId="0" fontId="27" fillId="0" borderId="0" xfId="7" applyFont="1" applyFill="1" applyBorder="1"/>
    <xf numFmtId="43" fontId="0" fillId="0" borderId="0" xfId="8" applyFont="1" applyBorder="1"/>
    <xf numFmtId="43" fontId="27" fillId="0" borderId="0" xfId="8" applyFont="1" applyBorder="1"/>
    <xf numFmtId="0" fontId="11" fillId="0" borderId="0" xfId="7" applyBorder="1"/>
    <xf numFmtId="0" fontId="27" fillId="3" borderId="41" xfId="7" applyFont="1" applyFill="1" applyBorder="1"/>
    <xf numFmtId="0" fontId="11" fillId="0" borderId="6" xfId="7" applyBorder="1"/>
    <xf numFmtId="0" fontId="46" fillId="4" borderId="41" xfId="7" applyFont="1" applyFill="1" applyBorder="1"/>
    <xf numFmtId="0" fontId="50" fillId="0" borderId="0" xfId="7" applyFont="1"/>
    <xf numFmtId="0" fontId="55" fillId="0" borderId="0" xfId="7" applyFont="1"/>
    <xf numFmtId="0" fontId="53" fillId="0" borderId="0" xfId="7" applyFont="1"/>
    <xf numFmtId="0" fontId="56" fillId="0" borderId="0" xfId="7" applyFont="1"/>
    <xf numFmtId="0" fontId="50" fillId="0" borderId="0" xfId="7" applyFont="1" applyBorder="1"/>
    <xf numFmtId="0" fontId="64" fillId="7" borderId="76" xfId="1" applyFont="1" applyFill="1" applyBorder="1" applyAlignment="1">
      <alignment horizontal="center"/>
    </xf>
    <xf numFmtId="0" fontId="64" fillId="7" borderId="38" xfId="1" applyFont="1" applyFill="1" applyBorder="1"/>
    <xf numFmtId="0" fontId="64" fillId="0" borderId="0" xfId="1" applyFont="1"/>
    <xf numFmtId="0" fontId="23" fillId="7" borderId="49" xfId="1" applyFill="1" applyBorder="1"/>
    <xf numFmtId="0" fontId="23" fillId="7" borderId="47" xfId="1" applyFill="1" applyBorder="1"/>
    <xf numFmtId="0" fontId="22" fillId="7" borderId="77" xfId="1" applyFont="1" applyFill="1" applyBorder="1" applyAlignment="1">
      <alignment horizontal="center"/>
    </xf>
    <xf numFmtId="0" fontId="22" fillId="7" borderId="47" xfId="1" applyFont="1" applyFill="1" applyBorder="1"/>
    <xf numFmtId="0" fontId="23" fillId="7" borderId="78" xfId="1" applyFill="1" applyBorder="1"/>
    <xf numFmtId="0" fontId="23" fillId="7" borderId="49" xfId="1" applyFont="1" applyFill="1" applyBorder="1"/>
    <xf numFmtId="0" fontId="23" fillId="7" borderId="79" xfId="1" applyFill="1" applyBorder="1"/>
    <xf numFmtId="0" fontId="22" fillId="0" borderId="0" xfId="1" applyFont="1" applyBorder="1"/>
    <xf numFmtId="0" fontId="22" fillId="7" borderId="49" xfId="1" applyFont="1" applyFill="1" applyBorder="1"/>
    <xf numFmtId="0" fontId="16" fillId="7" borderId="49" xfId="1" applyFont="1" applyFill="1" applyBorder="1"/>
    <xf numFmtId="0" fontId="15" fillId="0" borderId="0" xfId="1" applyFont="1"/>
    <xf numFmtId="0" fontId="45" fillId="7" borderId="49" xfId="1" applyFont="1" applyFill="1" applyBorder="1"/>
    <xf numFmtId="0" fontId="22" fillId="0" borderId="49" xfId="1" applyFont="1" applyBorder="1"/>
    <xf numFmtId="0" fontId="0" fillId="8" borderId="0" xfId="0" applyFill="1"/>
    <xf numFmtId="0" fontId="22" fillId="0" borderId="4" xfId="0" applyFont="1" applyFill="1" applyBorder="1" applyAlignment="1"/>
    <xf numFmtId="0" fontId="50" fillId="0" borderId="0" xfId="0" applyFont="1"/>
    <xf numFmtId="0" fontId="51" fillId="4" borderId="45" xfId="0" applyFont="1" applyFill="1" applyBorder="1"/>
    <xf numFmtId="0" fontId="51" fillId="4" borderId="45" xfId="0" applyFont="1" applyFill="1" applyBorder="1" applyAlignment="1">
      <alignment horizontal="center" wrapText="1"/>
    </xf>
    <xf numFmtId="166" fontId="51" fillId="4" borderId="44" xfId="0" applyNumberFormat="1" applyFont="1" applyFill="1" applyBorder="1" applyAlignment="1">
      <alignment horizontal="center" wrapText="1"/>
    </xf>
    <xf numFmtId="166" fontId="51" fillId="4" borderId="44" xfId="13" applyNumberFormat="1" applyFont="1" applyFill="1" applyBorder="1" applyAlignment="1">
      <alignment horizontal="center" wrapText="1"/>
    </xf>
    <xf numFmtId="166" fontId="51" fillId="4" borderId="36" xfId="13" applyNumberFormat="1" applyFont="1" applyFill="1" applyBorder="1" applyAlignment="1">
      <alignment horizontal="center" wrapText="1"/>
    </xf>
    <xf numFmtId="168" fontId="51" fillId="4" borderId="36" xfId="13" applyNumberFormat="1" applyFont="1" applyFill="1" applyBorder="1" applyAlignment="1">
      <alignment horizontal="center" wrapText="1"/>
    </xf>
    <xf numFmtId="167" fontId="52" fillId="4" borderId="36" xfId="14" applyNumberFormat="1" applyFont="1" applyFill="1" applyBorder="1" applyAlignment="1">
      <alignment horizontal="center" wrapText="1"/>
    </xf>
    <xf numFmtId="168" fontId="50" fillId="0" borderId="46" xfId="13" applyNumberFormat="1" applyFont="1" applyFill="1" applyBorder="1" applyAlignment="1">
      <alignment horizontal="right"/>
    </xf>
    <xf numFmtId="167" fontId="56" fillId="0" borderId="46" xfId="14" applyNumberFormat="1" applyFont="1" applyFill="1" applyBorder="1" applyAlignment="1">
      <alignment horizontal="center"/>
    </xf>
    <xf numFmtId="0" fontId="57" fillId="0" borderId="0" xfId="0" applyFont="1"/>
    <xf numFmtId="166" fontId="54" fillId="0" borderId="46" xfId="13" applyNumberFormat="1" applyFont="1" applyFill="1" applyBorder="1" applyAlignment="1">
      <alignment horizontal="right"/>
    </xf>
    <xf numFmtId="166" fontId="50" fillId="0" borderId="46" xfId="13" applyNumberFormat="1" applyFont="1" applyFill="1" applyBorder="1" applyAlignment="1">
      <alignment horizontal="right"/>
    </xf>
    <xf numFmtId="0" fontId="51" fillId="4" borderId="81" xfId="0" applyFont="1" applyFill="1" applyBorder="1" applyAlignment="1">
      <alignment wrapText="1"/>
    </xf>
    <xf numFmtId="0" fontId="23" fillId="4" borderId="81" xfId="0" applyFont="1" applyFill="1" applyBorder="1" applyAlignment="1">
      <alignment horizontal="center" wrapText="1"/>
    </xf>
    <xf numFmtId="166" fontId="51" fillId="4" borderId="37" xfId="13" applyNumberFormat="1" applyFont="1" applyFill="1" applyBorder="1" applyAlignment="1">
      <alignment horizontal="right"/>
    </xf>
    <xf numFmtId="168" fontId="51" fillId="4" borderId="37" xfId="13" applyNumberFormat="1" applyFont="1" applyFill="1" applyBorder="1" applyAlignment="1">
      <alignment horizontal="right"/>
    </xf>
    <xf numFmtId="167" fontId="51" fillId="4" borderId="37" xfId="14" applyNumberFormat="1" applyFont="1" applyFill="1" applyBorder="1" applyAlignment="1">
      <alignment horizontal="center"/>
    </xf>
    <xf numFmtId="166" fontId="51" fillId="4" borderId="81" xfId="13" applyNumberFormat="1" applyFont="1" applyFill="1" applyBorder="1" applyAlignment="1">
      <alignment horizontal="right"/>
    </xf>
    <xf numFmtId="0" fontId="50" fillId="0" borderId="46" xfId="0" applyFont="1" applyFill="1" applyBorder="1" applyAlignment="1">
      <alignment horizontal="left" wrapText="1"/>
    </xf>
    <xf numFmtId="0" fontId="51" fillId="4" borderId="81" xfId="0" applyFont="1" applyFill="1" applyBorder="1" applyAlignment="1">
      <alignment horizontal="left" wrapText="1"/>
    </xf>
    <xf numFmtId="0" fontId="36" fillId="4" borderId="81" xfId="0" applyFont="1" applyFill="1" applyBorder="1" applyAlignment="1">
      <alignment horizontal="center" wrapText="1"/>
    </xf>
    <xf numFmtId="166" fontId="51" fillId="4" borderId="42" xfId="13" applyNumberFormat="1" applyFont="1" applyFill="1" applyBorder="1" applyAlignment="1">
      <alignment horizontal="right"/>
    </xf>
    <xf numFmtId="168" fontId="51" fillId="4" borderId="42" xfId="13" applyNumberFormat="1" applyFont="1" applyFill="1" applyBorder="1" applyAlignment="1">
      <alignment horizontal="right"/>
    </xf>
    <xf numFmtId="0" fontId="50" fillId="0" borderId="46" xfId="0" applyFont="1" applyBorder="1" applyAlignment="1">
      <alignment horizontal="center" wrapText="1"/>
    </xf>
    <xf numFmtId="166" fontId="54" fillId="0" borderId="47" xfId="13" applyNumberFormat="1" applyFont="1" applyFill="1" applyBorder="1" applyAlignment="1">
      <alignment horizontal="right"/>
    </xf>
    <xf numFmtId="0" fontId="51" fillId="4" borderId="37" xfId="0" applyFont="1" applyFill="1" applyBorder="1" applyAlignment="1">
      <alignment wrapText="1"/>
    </xf>
    <xf numFmtId="0" fontId="51" fillId="4" borderId="37" xfId="0" applyFont="1" applyFill="1" applyBorder="1" applyAlignment="1">
      <alignment horizontal="center" wrapText="1"/>
    </xf>
    <xf numFmtId="166" fontId="54" fillId="0" borderId="0" xfId="0" applyNumberFormat="1" applyFont="1"/>
    <xf numFmtId="166" fontId="50" fillId="0" borderId="0" xfId="0" applyNumberFormat="1" applyFont="1"/>
    <xf numFmtId="168" fontId="50" fillId="0" borderId="0" xfId="0" applyNumberFormat="1" applyFont="1"/>
    <xf numFmtId="167" fontId="56" fillId="0" borderId="0" xfId="14" applyNumberFormat="1" applyFont="1" applyAlignment="1">
      <alignment horizontal="center"/>
    </xf>
    <xf numFmtId="0" fontId="48" fillId="0" borderId="0" xfId="7" applyFont="1"/>
    <xf numFmtId="0" fontId="46" fillId="0" borderId="0" xfId="7" applyFont="1" applyFill="1" applyBorder="1"/>
    <xf numFmtId="43" fontId="46" fillId="0" borderId="0" xfId="8" applyFont="1" applyFill="1" applyBorder="1"/>
    <xf numFmtId="0" fontId="27" fillId="0" borderId="0" xfId="7" applyFont="1" applyFill="1"/>
    <xf numFmtId="43" fontId="16" fillId="0" borderId="0" xfId="8" applyFont="1" applyFill="1" applyBorder="1" applyAlignment="1">
      <alignment horizontal="center"/>
    </xf>
    <xf numFmtId="0" fontId="46" fillId="4" borderId="36" xfId="7" applyFont="1" applyFill="1" applyBorder="1" applyAlignment="1">
      <alignment horizontal="center"/>
    </xf>
    <xf numFmtId="0" fontId="46" fillId="4" borderId="45" xfId="7" applyFont="1" applyFill="1" applyBorder="1"/>
    <xf numFmtId="43" fontId="46" fillId="4" borderId="45" xfId="8" applyFont="1" applyFill="1" applyBorder="1"/>
    <xf numFmtId="0" fontId="70" fillId="4" borderId="36" xfId="7" applyFont="1" applyFill="1" applyBorder="1"/>
    <xf numFmtId="0" fontId="26" fillId="0" borderId="0" xfId="0" applyFont="1" applyBorder="1" applyAlignment="1"/>
    <xf numFmtId="0" fontId="26" fillId="0" borderId="0" xfId="0" applyFont="1" applyBorder="1" applyAlignment="1">
      <alignment horizont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top"/>
    </xf>
    <xf numFmtId="0" fontId="53" fillId="10" borderId="46" xfId="0" applyFont="1" applyFill="1" applyBorder="1" applyAlignment="1">
      <alignment wrapText="1"/>
    </xf>
    <xf numFmtId="0" fontId="23" fillId="10" borderId="46" xfId="0" applyFont="1" applyFill="1" applyBorder="1" applyAlignment="1">
      <alignment horizontal="center" wrapText="1"/>
    </xf>
    <xf numFmtId="166" fontId="54" fillId="10" borderId="46" xfId="13" applyNumberFormat="1" applyFont="1" applyFill="1" applyBorder="1" applyAlignment="1">
      <alignment horizontal="right"/>
    </xf>
    <xf numFmtId="168" fontId="54" fillId="10" borderId="46" xfId="13" applyNumberFormat="1" applyFont="1" applyFill="1" applyBorder="1" applyAlignment="1">
      <alignment horizontal="right"/>
    </xf>
    <xf numFmtId="167" fontId="54" fillId="10" borderId="46" xfId="14" applyNumberFormat="1" applyFont="1" applyFill="1" applyBorder="1" applyAlignment="1">
      <alignment horizontal="center"/>
    </xf>
    <xf numFmtId="0" fontId="50" fillId="10" borderId="46" xfId="0" applyFont="1" applyFill="1" applyBorder="1" applyAlignment="1">
      <alignment horizontal="left" wrapText="1"/>
    </xf>
    <xf numFmtId="168" fontId="50" fillId="10" borderId="46" xfId="13" applyNumberFormat="1" applyFont="1" applyFill="1" applyBorder="1" applyAlignment="1">
      <alignment horizontal="right"/>
    </xf>
    <xf numFmtId="167" fontId="56" fillId="10" borderId="46" xfId="14" applyNumberFormat="1" applyFont="1" applyFill="1" applyBorder="1" applyAlignment="1">
      <alignment horizontal="center"/>
    </xf>
    <xf numFmtId="0" fontId="54" fillId="10" borderId="46" xfId="0" applyFont="1" applyFill="1" applyBorder="1" applyAlignment="1">
      <alignment horizontal="center" wrapText="1"/>
    </xf>
    <xf numFmtId="166" fontId="54" fillId="10" borderId="45" xfId="0" applyNumberFormat="1" applyFont="1" applyFill="1" applyBorder="1" applyAlignment="1">
      <alignment horizontal="center" wrapText="1"/>
    </xf>
    <xf numFmtId="166" fontId="54" fillId="10" borderId="45" xfId="13" applyNumberFormat="1" applyFont="1" applyFill="1" applyBorder="1" applyAlignment="1">
      <alignment horizontal="center" wrapText="1"/>
    </xf>
    <xf numFmtId="166" fontId="54" fillId="10" borderId="46" xfId="13" applyNumberFormat="1" applyFont="1" applyFill="1" applyBorder="1" applyAlignment="1">
      <alignment horizontal="center" wrapText="1"/>
    </xf>
    <xf numFmtId="168" fontId="54" fillId="10" borderId="46" xfId="13" applyNumberFormat="1" applyFont="1" applyFill="1" applyBorder="1" applyAlignment="1">
      <alignment horizontal="center" wrapText="1"/>
    </xf>
    <xf numFmtId="167" fontId="55" fillId="10" borderId="46" xfId="14" applyNumberFormat="1" applyFont="1" applyFill="1" applyBorder="1" applyAlignment="1">
      <alignment horizontal="center" wrapText="1"/>
    </xf>
    <xf numFmtId="0" fontId="23" fillId="10" borderId="49" xfId="0" applyFont="1" applyFill="1" applyBorder="1" applyAlignment="1">
      <alignment horizontal="center" wrapText="1"/>
    </xf>
    <xf numFmtId="166" fontId="54" fillId="10" borderId="82" xfId="13" applyNumberFormat="1" applyFont="1" applyFill="1" applyBorder="1" applyAlignment="1">
      <alignment horizontal="right"/>
    </xf>
    <xf numFmtId="2" fontId="23" fillId="0" borderId="0" xfId="1" applyNumberFormat="1" applyFont="1"/>
    <xf numFmtId="166" fontId="72" fillId="0" borderId="0" xfId="0" applyNumberFormat="1" applyFont="1"/>
    <xf numFmtId="43" fontId="72" fillId="5" borderId="0" xfId="7" applyNumberFormat="1" applyFont="1" applyFill="1" applyBorder="1" applyAlignment="1"/>
    <xf numFmtId="0" fontId="13" fillId="0" borderId="0" xfId="1" applyFont="1"/>
    <xf numFmtId="3" fontId="22" fillId="0" borderId="0" xfId="1" applyNumberFormat="1" applyFont="1" applyBorder="1"/>
    <xf numFmtId="3" fontId="22" fillId="0" borderId="0" xfId="5" applyNumberFormat="1" applyFont="1" applyBorder="1"/>
    <xf numFmtId="165" fontId="22" fillId="0" borderId="0" xfId="1" applyNumberFormat="1" applyFont="1" applyBorder="1"/>
    <xf numFmtId="167" fontId="22" fillId="0" borderId="0" xfId="1" applyNumberFormat="1" applyFont="1" applyBorder="1"/>
    <xf numFmtId="0" fontId="49" fillId="0" borderId="0" xfId="7" applyFont="1"/>
    <xf numFmtId="43" fontId="72" fillId="5" borderId="0" xfId="7" applyNumberFormat="1" applyFont="1" applyFill="1" applyBorder="1" applyAlignment="1">
      <alignment horizontal="center"/>
    </xf>
    <xf numFmtId="3" fontId="23" fillId="0" borderId="0" xfId="1" applyNumberFormat="1" applyFont="1"/>
    <xf numFmtId="0" fontId="45" fillId="0" borderId="0" xfId="1" applyFont="1"/>
    <xf numFmtId="0" fontId="23" fillId="0" borderId="0" xfId="1" applyFont="1" applyBorder="1"/>
    <xf numFmtId="0" fontId="22" fillId="0" borderId="0" xfId="1" applyFont="1" applyBorder="1" applyAlignment="1">
      <alignment horizontal="center"/>
    </xf>
    <xf numFmtId="0" fontId="75" fillId="0" borderId="0" xfId="0" applyFont="1" applyFill="1" applyBorder="1"/>
    <xf numFmtId="43" fontId="16" fillId="3" borderId="36" xfId="8" applyFont="1" applyFill="1" applyBorder="1"/>
    <xf numFmtId="0" fontId="15" fillId="0" borderId="36" xfId="7" applyFont="1" applyBorder="1"/>
    <xf numFmtId="43" fontId="16" fillId="3" borderId="36" xfId="7" applyNumberFormat="1" applyFont="1" applyFill="1" applyBorder="1"/>
    <xf numFmtId="0" fontId="15" fillId="0" borderId="0" xfId="7" applyFont="1"/>
    <xf numFmtId="0" fontId="62" fillId="0" borderId="0" xfId="0" applyFont="1"/>
    <xf numFmtId="166" fontId="23" fillId="10" borderId="46" xfId="13" applyNumberFormat="1" applyFont="1" applyFill="1" applyBorder="1" applyAlignment="1">
      <alignment horizontal="right"/>
    </xf>
    <xf numFmtId="166" fontId="22" fillId="10" borderId="46" xfId="13" applyNumberFormat="1" applyFont="1" applyFill="1" applyBorder="1"/>
    <xf numFmtId="166" fontId="22" fillId="10" borderId="46" xfId="13" applyNumberFormat="1" applyFont="1" applyFill="1" applyBorder="1" applyAlignment="1">
      <alignment horizontal="right"/>
    </xf>
    <xf numFmtId="166" fontId="23" fillId="10" borderId="70" xfId="13" applyNumberFormat="1" applyFont="1" applyFill="1" applyBorder="1" applyAlignment="1">
      <alignment horizontal="right"/>
    </xf>
    <xf numFmtId="167" fontId="43" fillId="10" borderId="46" xfId="14" applyNumberFormat="1" applyFont="1" applyFill="1" applyBorder="1" applyAlignment="1">
      <alignment horizontal="center"/>
    </xf>
    <xf numFmtId="0" fontId="62" fillId="0" borderId="0" xfId="1" applyFont="1" applyAlignment="1">
      <alignment horizontal="center"/>
    </xf>
    <xf numFmtId="0" fontId="23" fillId="0" borderId="0" xfId="1" applyFont="1" applyFill="1" applyBorder="1"/>
    <xf numFmtId="3" fontId="23" fillId="0" borderId="0" xfId="1" applyNumberFormat="1" applyFont="1" applyFill="1" applyBorder="1"/>
    <xf numFmtId="3" fontId="23" fillId="0" borderId="0" xfId="1" applyNumberFormat="1" applyFont="1" applyFill="1"/>
    <xf numFmtId="0" fontId="27" fillId="0" borderId="0" xfId="7" applyFont="1" applyFill="1" applyAlignment="1">
      <alignment horizontal="center"/>
    </xf>
    <xf numFmtId="43" fontId="15" fillId="0" borderId="36" xfId="8" applyFont="1" applyBorder="1"/>
    <xf numFmtId="0" fontId="15" fillId="0" borderId="0" xfId="0" applyFont="1"/>
    <xf numFmtId="0" fontId="73" fillId="0" borderId="38" xfId="7" applyFont="1" applyFill="1" applyBorder="1"/>
    <xf numFmtId="43" fontId="15" fillId="0" borderId="0" xfId="8" applyFont="1" applyBorder="1"/>
    <xf numFmtId="0" fontId="73" fillId="0" borderId="0" xfId="7" applyFont="1" applyFill="1" applyBorder="1"/>
    <xf numFmtId="3" fontId="22" fillId="0" borderId="35" xfId="1" applyNumberFormat="1" applyFont="1" applyFill="1" applyBorder="1"/>
    <xf numFmtId="3" fontId="22" fillId="0" borderId="0" xfId="1" applyNumberFormat="1" applyFont="1"/>
    <xf numFmtId="0" fontId="61" fillId="0" borderId="0" xfId="7" applyFont="1"/>
    <xf numFmtId="0" fontId="73" fillId="0" borderId="36" xfId="7" applyFont="1" applyBorder="1"/>
    <xf numFmtId="43" fontId="49" fillId="5" borderId="0" xfId="7" applyNumberFormat="1" applyFont="1" applyFill="1" applyBorder="1" applyAlignment="1"/>
    <xf numFmtId="43" fontId="72" fillId="5" borderId="7" xfId="7" applyNumberFormat="1" applyFont="1" applyFill="1" applyBorder="1" applyAlignment="1"/>
    <xf numFmtId="0" fontId="74" fillId="0" borderId="0" xfId="0" applyFont="1"/>
    <xf numFmtId="0" fontId="22" fillId="0" borderId="0" xfId="1" applyFont="1" applyAlignment="1">
      <alignment horizontal="center"/>
    </xf>
    <xf numFmtId="171" fontId="23" fillId="0" borderId="0" xfId="13" applyNumberFormat="1" applyFont="1" applyFill="1"/>
    <xf numFmtId="3" fontId="23" fillId="5" borderId="0" xfId="1" applyNumberFormat="1" applyFont="1" applyFill="1"/>
    <xf numFmtId="0" fontId="76" fillId="0" borderId="0" xfId="1" applyFont="1" applyAlignment="1">
      <alignment horizontal="center"/>
    </xf>
    <xf numFmtId="9" fontId="76" fillId="0" borderId="35" xfId="14" applyFont="1" applyBorder="1"/>
    <xf numFmtId="9" fontId="71" fillId="0" borderId="0" xfId="1" applyNumberFormat="1" applyFont="1" applyFill="1" applyBorder="1"/>
    <xf numFmtId="9" fontId="71" fillId="0" borderId="0" xfId="1" applyNumberFormat="1" applyFont="1" applyFill="1"/>
    <xf numFmtId="0" fontId="27" fillId="0" borderId="36" xfId="0" applyFont="1" applyBorder="1"/>
    <xf numFmtId="0" fontId="27" fillId="0" borderId="36" xfId="0" applyFont="1" applyBorder="1" applyAlignment="1">
      <alignment horizontal="center" wrapText="1"/>
    </xf>
    <xf numFmtId="0" fontId="27" fillId="3" borderId="36" xfId="0" applyFont="1" applyFill="1" applyBorder="1"/>
    <xf numFmtId="0" fontId="0" fillId="12" borderId="36" xfId="0" applyFill="1" applyBorder="1"/>
    <xf numFmtId="0" fontId="22" fillId="0" borderId="36" xfId="0" applyFont="1" applyBorder="1"/>
    <xf numFmtId="0" fontId="0" fillId="0" borderId="5" xfId="0" applyBorder="1"/>
    <xf numFmtId="0" fontId="0" fillId="0" borderId="7" xfId="0" applyBorder="1"/>
    <xf numFmtId="0" fontId="0" fillId="0" borderId="10" xfId="0" applyBorder="1"/>
    <xf numFmtId="171" fontId="27" fillId="0" borderId="36" xfId="13" applyNumberFormat="1" applyFont="1" applyBorder="1" applyAlignment="1">
      <alignment horizontal="center" wrapText="1"/>
    </xf>
    <xf numFmtId="171" fontId="27" fillId="3" borderId="36" xfId="13" applyNumberFormat="1" applyFont="1" applyFill="1" applyBorder="1"/>
    <xf numFmtId="171" fontId="0" fillId="12" borderId="36" xfId="13" applyNumberFormat="1" applyFont="1" applyFill="1" applyBorder="1"/>
    <xf numFmtId="166" fontId="74" fillId="0" borderId="0" xfId="1" applyNumberFormat="1" applyFont="1" applyBorder="1"/>
    <xf numFmtId="0" fontId="76" fillId="0" borderId="0" xfId="1" applyFont="1" applyBorder="1" applyAlignment="1">
      <alignment horizontal="center"/>
    </xf>
    <xf numFmtId="171" fontId="23" fillId="0" borderId="0" xfId="13" applyNumberFormat="1" applyFont="1"/>
    <xf numFmtId="171" fontId="27" fillId="5" borderId="36" xfId="13" applyNumberFormat="1" applyFont="1" applyFill="1" applyBorder="1"/>
    <xf numFmtId="171" fontId="27" fillId="5" borderId="36" xfId="13" applyNumberFormat="1" applyFont="1" applyFill="1" applyBorder="1" applyAlignment="1">
      <alignment horizontal="center" wrapText="1"/>
    </xf>
    <xf numFmtId="43" fontId="72" fillId="0" borderId="0" xfId="7" applyNumberFormat="1" applyFont="1"/>
    <xf numFmtId="0" fontId="77" fillId="0" borderId="0" xfId="0" applyFont="1" applyAlignment="1">
      <alignment horizontal="right"/>
    </xf>
    <xf numFmtId="0" fontId="22" fillId="12" borderId="36" xfId="0" applyFont="1" applyFill="1" applyBorder="1"/>
    <xf numFmtId="171" fontId="22" fillId="12" borderId="36" xfId="13" applyNumberFormat="1" applyFont="1" applyFill="1" applyBorder="1"/>
    <xf numFmtId="3" fontId="74" fillId="0" borderId="0" xfId="1" applyNumberFormat="1" applyFont="1" applyBorder="1" applyAlignment="1">
      <alignment horizontal="center"/>
    </xf>
    <xf numFmtId="3" fontId="57" fillId="0" borderId="0" xfId="1" applyNumberFormat="1" applyFont="1" applyBorder="1" applyAlignment="1">
      <alignment horizontal="center"/>
    </xf>
    <xf numFmtId="3" fontId="61" fillId="0" borderId="0" xfId="1" applyNumberFormat="1" applyFont="1" applyBorder="1" applyAlignment="1">
      <alignment horizontal="center"/>
    </xf>
    <xf numFmtId="171" fontId="74" fillId="0" borderId="0" xfId="13" applyNumberFormat="1" applyFont="1" applyFill="1" applyBorder="1" applyAlignment="1">
      <alignment horizontal="center"/>
    </xf>
    <xf numFmtId="0" fontId="57" fillId="0" borderId="0" xfId="1" applyFont="1" applyBorder="1" applyAlignment="1">
      <alignment horizontal="center"/>
    </xf>
    <xf numFmtId="171" fontId="74" fillId="0" borderId="0" xfId="13" applyNumberFormat="1" applyFont="1" applyAlignment="1">
      <alignment horizontal="center"/>
    </xf>
    <xf numFmtId="0" fontId="57" fillId="0" borderId="0" xfId="1" applyFont="1" applyAlignment="1">
      <alignment horizontal="center"/>
    </xf>
    <xf numFmtId="171" fontId="74" fillId="0" borderId="0" xfId="1" applyNumberFormat="1" applyFont="1" applyAlignment="1">
      <alignment horizontal="center"/>
    </xf>
    <xf numFmtId="0" fontId="23" fillId="0" borderId="0" xfId="1" applyFont="1" applyAlignment="1">
      <alignment horizontal="center"/>
    </xf>
    <xf numFmtId="0" fontId="60" fillId="3" borderId="36" xfId="0" applyFont="1" applyFill="1" applyBorder="1"/>
    <xf numFmtId="171" fontId="37" fillId="0" borderId="0" xfId="13" applyNumberFormat="1" applyFont="1"/>
    <xf numFmtId="0" fontId="37" fillId="0" borderId="0" xfId="1" applyFont="1"/>
    <xf numFmtId="171" fontId="56" fillId="0" borderId="0" xfId="13" applyNumberFormat="1" applyFont="1" applyAlignment="1"/>
    <xf numFmtId="171" fontId="55" fillId="0" borderId="0" xfId="13" applyNumberFormat="1" applyFont="1" applyAlignment="1"/>
    <xf numFmtId="171" fontId="37" fillId="0" borderId="0" xfId="13" applyNumberFormat="1" applyFont="1" applyAlignment="1"/>
    <xf numFmtId="0" fontId="43" fillId="0" borderId="0" xfId="1" applyFont="1" applyAlignment="1"/>
    <xf numFmtId="171" fontId="23" fillId="12" borderId="36" xfId="13" applyNumberFormat="1" applyFont="1" applyFill="1" applyBorder="1"/>
    <xf numFmtId="0" fontId="0" fillId="11" borderId="70" xfId="0" applyFill="1" applyBorder="1"/>
    <xf numFmtId="171" fontId="80" fillId="0" borderId="0" xfId="13" applyNumberFormat="1" applyFont="1"/>
    <xf numFmtId="9" fontId="57" fillId="0" borderId="0" xfId="14" applyFont="1"/>
    <xf numFmtId="0" fontId="0" fillId="0" borderId="9" xfId="0" applyBorder="1"/>
    <xf numFmtId="43" fontId="15" fillId="9" borderId="36" xfId="8" applyFont="1" applyFill="1" applyBorder="1"/>
    <xf numFmtId="43" fontId="16" fillId="5" borderId="36" xfId="7" applyNumberFormat="1" applyFont="1" applyFill="1" applyBorder="1"/>
    <xf numFmtId="0" fontId="8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4" fillId="0" borderId="47" xfId="0" applyFont="1" applyBorder="1" applyAlignment="1">
      <alignment horizontal="center"/>
    </xf>
    <xf numFmtId="0" fontId="54" fillId="0" borderId="70" xfId="0" applyFont="1" applyBorder="1" applyAlignment="1">
      <alignment horizontal="center"/>
    </xf>
    <xf numFmtId="0" fontId="50" fillId="0" borderId="36" xfId="0" applyFont="1" applyBorder="1" applyAlignment="1">
      <alignment vertical="center" wrapText="1"/>
    </xf>
    <xf numFmtId="0" fontId="50" fillId="0" borderId="36" xfId="0" applyFont="1" applyBorder="1" applyAlignment="1">
      <alignment horizontal="center" vertical="center"/>
    </xf>
    <xf numFmtId="0" fontId="50" fillId="0" borderId="70" xfId="0" applyFont="1" applyBorder="1" applyAlignment="1">
      <alignment vertical="center" wrapText="1"/>
    </xf>
    <xf numFmtId="0" fontId="50" fillId="0" borderId="79" xfId="0" applyFont="1" applyBorder="1" applyAlignment="1">
      <alignment vertical="center" wrapText="1"/>
    </xf>
    <xf numFmtId="0" fontId="50" fillId="0" borderId="66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 wrapText="1"/>
    </xf>
    <xf numFmtId="0" fontId="54" fillId="0" borderId="36" xfId="0" applyFont="1" applyBorder="1" applyAlignment="1">
      <alignment vertical="center" wrapText="1"/>
    </xf>
    <xf numFmtId="0" fontId="82" fillId="0" borderId="36" xfId="0" applyFont="1" applyBorder="1" applyAlignment="1">
      <alignment vertical="center" wrapText="1"/>
    </xf>
    <xf numFmtId="0" fontId="83" fillId="0" borderId="36" xfId="0" applyFont="1" applyBorder="1" applyAlignment="1">
      <alignment horizontal="center" vertical="center" wrapText="1"/>
    </xf>
    <xf numFmtId="0" fontId="0" fillId="0" borderId="36" xfId="0" applyBorder="1"/>
    <xf numFmtId="0" fontId="50" fillId="0" borderId="36" xfId="0" applyFont="1" applyBorder="1" applyAlignment="1">
      <alignment vertical="center"/>
    </xf>
    <xf numFmtId="0" fontId="84" fillId="0" borderId="0" xfId="0" applyFont="1"/>
    <xf numFmtId="0" fontId="54" fillId="10" borderId="37" xfId="0" applyFont="1" applyFill="1" applyBorder="1" applyAlignment="1">
      <alignment vertical="center"/>
    </xf>
    <xf numFmtId="0" fontId="50" fillId="10" borderId="37" xfId="0" applyFont="1" applyFill="1" applyBorder="1" applyAlignment="1">
      <alignment vertical="center"/>
    </xf>
    <xf numFmtId="0" fontId="50" fillId="10" borderId="37" xfId="0" applyFont="1" applyFill="1" applyBorder="1" applyAlignment="1">
      <alignment vertical="center" wrapText="1"/>
    </xf>
    <xf numFmtId="0" fontId="50" fillId="10" borderId="37" xfId="0" applyFont="1" applyFill="1" applyBorder="1" applyAlignment="1">
      <alignment horizontal="center" vertical="center"/>
    </xf>
    <xf numFmtId="0" fontId="50" fillId="10" borderId="42" xfId="0" applyFont="1" applyFill="1" applyBorder="1" applyAlignment="1">
      <alignment horizontal="center" vertical="center"/>
    </xf>
    <xf numFmtId="0" fontId="54" fillId="10" borderId="37" xfId="0" applyFont="1" applyFill="1" applyBorder="1" applyAlignment="1">
      <alignment vertical="center" wrapText="1"/>
    </xf>
    <xf numFmtId="0" fontId="51" fillId="4" borderId="70" xfId="0" applyFont="1" applyFill="1" applyBorder="1" applyAlignment="1">
      <alignment vertical="top"/>
    </xf>
    <xf numFmtId="0" fontId="36" fillId="4" borderId="70" xfId="0" applyFont="1" applyFill="1" applyBorder="1" applyAlignment="1"/>
    <xf numFmtId="0" fontId="85" fillId="4" borderId="70" xfId="0" applyFont="1" applyFill="1" applyBorder="1" applyAlignment="1">
      <alignment vertical="center" wrapText="1"/>
    </xf>
    <xf numFmtId="0" fontId="36" fillId="4" borderId="70" xfId="0" applyFont="1" applyFill="1" applyBorder="1"/>
    <xf numFmtId="0" fontId="36" fillId="4" borderId="36" xfId="0" applyFont="1" applyFill="1" applyBorder="1"/>
    <xf numFmtId="0" fontId="51" fillId="4" borderId="70" xfId="0" applyFont="1" applyFill="1" applyBorder="1" applyAlignment="1">
      <alignment vertical="center"/>
    </xf>
    <xf numFmtId="0" fontId="36" fillId="4" borderId="70" xfId="0" applyFont="1" applyFill="1" applyBorder="1" applyAlignment="1">
      <alignment vertical="center"/>
    </xf>
    <xf numFmtId="0" fontId="36" fillId="4" borderId="70" xfId="0" applyFont="1" applyFill="1" applyBorder="1" applyAlignment="1">
      <alignment horizontal="center" vertical="center"/>
    </xf>
    <xf numFmtId="0" fontId="36" fillId="4" borderId="80" xfId="0" applyFont="1" applyFill="1" applyBorder="1" applyAlignment="1">
      <alignment horizontal="center" vertical="center"/>
    </xf>
    <xf numFmtId="0" fontId="36" fillId="4" borderId="70" xfId="0" applyFont="1" applyFill="1" applyBorder="1" applyAlignment="1">
      <alignment horizontal="center" vertical="center" wrapText="1"/>
    </xf>
    <xf numFmtId="0" fontId="51" fillId="4" borderId="85" xfId="0" applyFont="1" applyFill="1" applyBorder="1" applyAlignment="1">
      <alignment vertical="center"/>
    </xf>
    <xf numFmtId="0" fontId="51" fillId="4" borderId="52" xfId="0" applyFont="1" applyFill="1" applyBorder="1" applyAlignment="1">
      <alignment vertical="center" wrapText="1"/>
    </xf>
    <xf numFmtId="0" fontId="51" fillId="4" borderId="52" xfId="0" applyFont="1" applyFill="1" applyBorder="1" applyAlignment="1">
      <alignment vertical="center"/>
    </xf>
    <xf numFmtId="0" fontId="51" fillId="4" borderId="34" xfId="0" applyFont="1" applyFill="1" applyBorder="1" applyAlignment="1">
      <alignment horizontal="center" vertical="center" wrapText="1"/>
    </xf>
    <xf numFmtId="0" fontId="36" fillId="4" borderId="70" xfId="0" applyFont="1" applyFill="1" applyBorder="1" applyAlignment="1">
      <alignment vertical="center" wrapText="1"/>
    </xf>
    <xf numFmtId="0" fontId="23" fillId="0" borderId="0" xfId="0" applyFont="1" applyBorder="1"/>
    <xf numFmtId="0" fontId="22" fillId="0" borderId="1" xfId="1" applyFont="1" applyBorder="1"/>
    <xf numFmtId="3" fontId="22" fillId="0" borderId="1" xfId="1" applyNumberFormat="1" applyFont="1" applyFill="1" applyBorder="1"/>
    <xf numFmtId="9" fontId="87" fillId="0" borderId="0" xfId="14" applyFont="1"/>
    <xf numFmtId="2" fontId="62" fillId="0" borderId="0" xfId="7" applyNumberFormat="1" applyFont="1"/>
    <xf numFmtId="0" fontId="23" fillId="10" borderId="4" xfId="1" applyFont="1" applyFill="1" applyBorder="1"/>
    <xf numFmtId="0" fontId="23" fillId="10" borderId="5" xfId="1" applyFont="1" applyFill="1" applyBorder="1"/>
    <xf numFmtId="0" fontId="23" fillId="10" borderId="0" xfId="1" applyFont="1" applyFill="1" applyBorder="1"/>
    <xf numFmtId="0" fontId="23" fillId="10" borderId="7" xfId="1" applyFont="1" applyFill="1" applyBorder="1"/>
    <xf numFmtId="0" fontId="23" fillId="10" borderId="6" xfId="1" applyFont="1" applyFill="1" applyBorder="1"/>
    <xf numFmtId="0" fontId="22" fillId="10" borderId="0" xfId="1" applyFont="1" applyFill="1" applyBorder="1" applyAlignment="1">
      <alignment horizontal="center"/>
    </xf>
    <xf numFmtId="0" fontId="23" fillId="10" borderId="9" xfId="1" applyFont="1" applyFill="1" applyBorder="1"/>
    <xf numFmtId="41" fontId="22" fillId="10" borderId="0" xfId="1" applyNumberFormat="1" applyFont="1" applyFill="1" applyBorder="1" applyAlignment="1">
      <alignment horizontal="center"/>
    </xf>
    <xf numFmtId="0" fontId="71" fillId="10" borderId="7" xfId="1" applyFont="1" applyFill="1" applyBorder="1" applyAlignment="1">
      <alignment horizontal="center"/>
    </xf>
    <xf numFmtId="0" fontId="23" fillId="12" borderId="3" xfId="1" applyFont="1" applyFill="1" applyBorder="1"/>
    <xf numFmtId="0" fontId="23" fillId="12" borderId="4" xfId="0" applyFont="1" applyFill="1" applyBorder="1"/>
    <xf numFmtId="0" fontId="23" fillId="12" borderId="5" xfId="0" applyFont="1" applyFill="1" applyBorder="1"/>
    <xf numFmtId="0" fontId="23" fillId="12" borderId="0" xfId="0" applyFont="1" applyFill="1" applyBorder="1"/>
    <xf numFmtId="0" fontId="23" fillId="12" borderId="7" xfId="0" applyFont="1" applyFill="1" applyBorder="1"/>
    <xf numFmtId="0" fontId="23" fillId="12" borderId="6" xfId="1" applyFont="1" applyFill="1" applyBorder="1"/>
    <xf numFmtId="3" fontId="23" fillId="12" borderId="0" xfId="1" applyNumberFormat="1" applyFont="1" applyFill="1" applyBorder="1"/>
    <xf numFmtId="0" fontId="23" fillId="12" borderId="0" xfId="1" applyFont="1" applyFill="1" applyBorder="1"/>
    <xf numFmtId="0" fontId="22" fillId="12" borderId="0" xfId="1" applyFont="1" applyFill="1" applyBorder="1" applyAlignment="1">
      <alignment horizontal="center"/>
    </xf>
    <xf numFmtId="0" fontId="22" fillId="12" borderId="7" xfId="1" applyFont="1" applyFill="1" applyBorder="1" applyAlignment="1">
      <alignment horizontal="center"/>
    </xf>
    <xf numFmtId="2" fontId="23" fillId="12" borderId="7" xfId="1" applyNumberFormat="1" applyFont="1" applyFill="1" applyBorder="1"/>
    <xf numFmtId="3" fontId="23" fillId="12" borderId="4" xfId="1" applyNumberFormat="1" applyFont="1" applyFill="1" applyBorder="1"/>
    <xf numFmtId="3" fontId="22" fillId="12" borderId="4" xfId="1" applyNumberFormat="1" applyFont="1" applyFill="1" applyBorder="1"/>
    <xf numFmtId="10" fontId="71" fillId="12" borderId="4" xfId="1" applyNumberFormat="1" applyFont="1" applyFill="1" applyBorder="1"/>
    <xf numFmtId="0" fontId="23" fillId="12" borderId="5" xfId="1" applyFont="1" applyFill="1" applyBorder="1"/>
    <xf numFmtId="0" fontId="45" fillId="12" borderId="0" xfId="1" applyFont="1" applyFill="1" applyBorder="1"/>
    <xf numFmtId="0" fontId="23" fillId="12" borderId="0" xfId="1" applyFill="1" applyBorder="1" applyAlignment="1">
      <alignment horizontal="center"/>
    </xf>
    <xf numFmtId="17" fontId="22" fillId="12" borderId="0" xfId="1" applyNumberFormat="1" applyFont="1" applyFill="1" applyBorder="1" applyAlignment="1">
      <alignment horizontal="center"/>
    </xf>
    <xf numFmtId="17" fontId="22" fillId="12" borderId="7" xfId="1" applyNumberFormat="1" applyFont="1" applyFill="1" applyBorder="1" applyAlignment="1">
      <alignment horizontal="center"/>
    </xf>
    <xf numFmtId="3" fontId="22" fillId="12" borderId="0" xfId="1" applyNumberFormat="1" applyFont="1" applyFill="1" applyBorder="1"/>
    <xf numFmtId="171" fontId="37" fillId="12" borderId="4" xfId="13" applyNumberFormat="1" applyFont="1" applyFill="1" applyBorder="1"/>
    <xf numFmtId="0" fontId="37" fillId="12" borderId="4" xfId="1" applyFont="1" applyFill="1" applyBorder="1"/>
    <xf numFmtId="2" fontId="23" fillId="12" borderId="5" xfId="1" applyNumberFormat="1" applyFont="1" applyFill="1" applyBorder="1"/>
    <xf numFmtId="171" fontId="22" fillId="12" borderId="0" xfId="13" applyNumberFormat="1" applyFont="1" applyFill="1" applyBorder="1" applyAlignment="1">
      <alignment horizontal="center"/>
    </xf>
    <xf numFmtId="0" fontId="22" fillId="12" borderId="91" xfId="1" applyFont="1" applyFill="1" applyBorder="1"/>
    <xf numFmtId="171" fontId="22" fillId="12" borderId="84" xfId="13" applyNumberFormat="1" applyFont="1" applyFill="1" applyBorder="1"/>
    <xf numFmtId="0" fontId="54" fillId="12" borderId="5" xfId="7" applyFont="1" applyFill="1" applyBorder="1"/>
    <xf numFmtId="0" fontId="54" fillId="12" borderId="32" xfId="7" applyFont="1" applyFill="1" applyBorder="1" applyAlignment="1">
      <alignment horizontal="right" vertical="center"/>
    </xf>
    <xf numFmtId="2" fontId="50" fillId="12" borderId="6" xfId="7" applyNumberFormat="1" applyFont="1" applyFill="1" applyBorder="1"/>
    <xf numFmtId="0" fontId="56" fillId="12" borderId="7" xfId="7" applyFont="1" applyFill="1" applyBorder="1"/>
    <xf numFmtId="0" fontId="54" fillId="12" borderId="34" xfId="7" applyFont="1" applyFill="1" applyBorder="1" applyAlignment="1">
      <alignment horizontal="right" wrapText="1"/>
    </xf>
    <xf numFmtId="0" fontId="45" fillId="0" borderId="49" xfId="1" applyFont="1" applyBorder="1"/>
    <xf numFmtId="0" fontId="88" fillId="0" borderId="0" xfId="0" applyFont="1" applyAlignment="1">
      <alignment vertical="center"/>
    </xf>
    <xf numFmtId="3" fontId="0" fillId="0" borderId="0" xfId="0" applyNumberFormat="1" applyBorder="1"/>
    <xf numFmtId="0" fontId="89" fillId="0" borderId="0" xfId="0" applyFont="1" applyAlignment="1">
      <alignment vertical="center"/>
    </xf>
    <xf numFmtId="0" fontId="54" fillId="10" borderId="36" xfId="0" applyFont="1" applyFill="1" applyBorder="1" applyAlignment="1">
      <alignment vertical="center" wrapText="1"/>
    </xf>
    <xf numFmtId="0" fontId="50" fillId="10" borderId="36" xfId="0" applyFont="1" applyFill="1" applyBorder="1" applyAlignment="1">
      <alignment vertical="center" wrapText="1"/>
    </xf>
    <xf numFmtId="0" fontId="82" fillId="10" borderId="36" xfId="0" applyFont="1" applyFill="1" applyBorder="1" applyAlignment="1">
      <alignment vertical="center" wrapText="1"/>
    </xf>
    <xf numFmtId="0" fontId="83" fillId="10" borderId="36" xfId="0" applyFont="1" applyFill="1" applyBorder="1" applyAlignment="1">
      <alignment vertical="center" wrapText="1"/>
    </xf>
    <xf numFmtId="0" fontId="50" fillId="10" borderId="46" xfId="0" applyFont="1" applyFill="1" applyBorder="1" applyAlignment="1">
      <alignment vertical="center" wrapText="1"/>
    </xf>
    <xf numFmtId="0" fontId="50" fillId="10" borderId="86" xfId="0" applyFont="1" applyFill="1" applyBorder="1" applyAlignment="1">
      <alignment vertical="center" wrapText="1"/>
    </xf>
    <xf numFmtId="0" fontId="83" fillId="10" borderId="86" xfId="0" applyFont="1" applyFill="1" applyBorder="1" applyAlignment="1">
      <alignment horizontal="center" vertical="center" wrapText="1"/>
    </xf>
    <xf numFmtId="0" fontId="57" fillId="0" borderId="0" xfId="0" applyFont="1" applyBorder="1"/>
    <xf numFmtId="0" fontId="50" fillId="0" borderId="45" xfId="0" applyFont="1" applyBorder="1" applyAlignment="1">
      <alignment vertical="center" wrapText="1"/>
    </xf>
    <xf numFmtId="0" fontId="50" fillId="0" borderId="38" xfId="0" applyFont="1" applyBorder="1" applyAlignment="1">
      <alignment horizontal="center" vertical="center"/>
    </xf>
    <xf numFmtId="2" fontId="74" fillId="12" borderId="9" xfId="0" applyNumberFormat="1" applyFont="1" applyFill="1" applyBorder="1"/>
    <xf numFmtId="0" fontId="61" fillId="12" borderId="8" xfId="1" applyFont="1" applyFill="1" applyBorder="1"/>
    <xf numFmtId="9" fontId="76" fillId="12" borderId="84" xfId="14" applyFont="1" applyFill="1" applyBorder="1" applyAlignment="1">
      <alignment horizontal="center"/>
    </xf>
    <xf numFmtId="0" fontId="22" fillId="5" borderId="48" xfId="1" applyFont="1" applyFill="1" applyBorder="1"/>
    <xf numFmtId="0" fontId="22" fillId="5" borderId="65" xfId="1" applyFont="1" applyFill="1" applyBorder="1"/>
    <xf numFmtId="0" fontId="27" fillId="0" borderId="0" xfId="7" applyFont="1" applyBorder="1" applyAlignment="1">
      <alignment horizontal="center"/>
    </xf>
    <xf numFmtId="0" fontId="54" fillId="5" borderId="6" xfId="7" applyFont="1" applyFill="1" applyBorder="1"/>
    <xf numFmtId="0" fontId="15" fillId="0" borderId="1" xfId="7" applyFont="1" applyFill="1" applyBorder="1" applyAlignment="1"/>
    <xf numFmtId="43" fontId="23" fillId="0" borderId="0" xfId="8" applyFont="1" applyBorder="1"/>
    <xf numFmtId="43" fontId="16" fillId="0" borderId="0" xfId="8" applyFont="1" applyFill="1" applyBorder="1"/>
    <xf numFmtId="43" fontId="77" fillId="9" borderId="0" xfId="7" applyNumberFormat="1" applyFont="1" applyFill="1" applyBorder="1" applyAlignment="1"/>
    <xf numFmtId="0" fontId="46" fillId="0" borderId="0" xfId="7" applyFont="1"/>
    <xf numFmtId="0" fontId="36" fillId="0" borderId="0" xfId="0" applyFont="1"/>
    <xf numFmtId="0" fontId="70" fillId="0" borderId="0" xfId="0" applyFont="1"/>
    <xf numFmtId="0" fontId="46" fillId="0" borderId="0" xfId="7" applyFont="1" applyFill="1"/>
    <xf numFmtId="0" fontId="70" fillId="0" borderId="0" xfId="7" applyFont="1" applyFill="1"/>
    <xf numFmtId="0" fontId="36" fillId="0" borderId="0" xfId="0" applyFont="1" applyFill="1"/>
    <xf numFmtId="0" fontId="54" fillId="5" borderId="8" xfId="7" applyFont="1" applyFill="1" applyBorder="1"/>
    <xf numFmtId="0" fontId="50" fillId="5" borderId="9" xfId="7" applyFont="1" applyFill="1" applyBorder="1"/>
    <xf numFmtId="0" fontId="23" fillId="5" borderId="9" xfId="7" applyFont="1" applyFill="1" applyBorder="1"/>
    <xf numFmtId="0" fontId="50" fillId="5" borderId="10" xfId="7" applyFont="1" applyFill="1" applyBorder="1"/>
    <xf numFmtId="0" fontId="0" fillId="0" borderId="0" xfId="0" applyAlignment="1">
      <alignment horizontal="right"/>
    </xf>
    <xf numFmtId="0" fontId="36" fillId="4" borderId="36" xfId="0" applyFont="1" applyFill="1" applyBorder="1" applyAlignment="1">
      <alignment horizontal="right"/>
    </xf>
    <xf numFmtId="3" fontId="50" fillId="9" borderId="36" xfId="0" applyNumberFormat="1" applyFont="1" applyFill="1" applyBorder="1" applyAlignment="1">
      <alignment horizontal="right" vertical="center" wrapText="1"/>
    </xf>
    <xf numFmtId="3" fontId="50" fillId="5" borderId="36" xfId="0" applyNumberFormat="1" applyFont="1" applyFill="1" applyBorder="1" applyAlignment="1">
      <alignment horizontal="right" vertical="center"/>
    </xf>
    <xf numFmtId="3" fontId="61" fillId="9" borderId="36" xfId="0" applyNumberFormat="1" applyFont="1" applyFill="1" applyBorder="1" applyAlignment="1">
      <alignment horizontal="right" vertical="center" wrapText="1"/>
    </xf>
    <xf numFmtId="3" fontId="54" fillId="10" borderId="37" xfId="0" applyNumberFormat="1" applyFont="1" applyFill="1" applyBorder="1" applyAlignment="1">
      <alignment horizontal="right" vertical="center"/>
    </xf>
    <xf numFmtId="0" fontId="36" fillId="4" borderId="70" xfId="0" applyFont="1" applyFill="1" applyBorder="1" applyAlignment="1">
      <alignment horizontal="right" vertical="center"/>
    </xf>
    <xf numFmtId="3" fontId="50" fillId="9" borderId="36" xfId="0" applyNumberFormat="1" applyFont="1" applyFill="1" applyBorder="1" applyAlignment="1">
      <alignment horizontal="right" vertical="center"/>
    </xf>
    <xf numFmtId="3" fontId="50" fillId="9" borderId="45" xfId="0" applyNumberFormat="1" applyFont="1" applyFill="1" applyBorder="1" applyAlignment="1">
      <alignment horizontal="right" vertical="center"/>
    </xf>
    <xf numFmtId="0" fontId="85" fillId="4" borderId="70" xfId="0" applyFont="1" applyFill="1" applyBorder="1" applyAlignment="1">
      <alignment horizontal="right" vertical="center"/>
    </xf>
    <xf numFmtId="0" fontId="86" fillId="4" borderId="70" xfId="0" applyFont="1" applyFill="1" applyBorder="1" applyAlignment="1">
      <alignment horizontal="right" vertical="center"/>
    </xf>
    <xf numFmtId="0" fontId="36" fillId="4" borderId="70" xfId="0" applyFont="1" applyFill="1" applyBorder="1" applyAlignment="1">
      <alignment horizontal="right" vertical="center" wrapText="1"/>
    </xf>
    <xf numFmtId="0" fontId="51" fillId="4" borderId="70" xfId="0" applyFont="1" applyFill="1" applyBorder="1" applyAlignment="1">
      <alignment horizontal="right" vertical="center" wrapText="1"/>
    </xf>
    <xf numFmtId="0" fontId="50" fillId="0" borderId="36" xfId="0" applyFont="1" applyBorder="1" applyAlignment="1">
      <alignment horizontal="right" vertical="center"/>
    </xf>
    <xf numFmtId="0" fontId="85" fillId="4" borderId="70" xfId="0" applyFont="1" applyFill="1" applyBorder="1" applyAlignment="1">
      <alignment horizontal="right" vertical="center" wrapText="1"/>
    </xf>
    <xf numFmtId="0" fontId="86" fillId="4" borderId="70" xfId="0" applyFont="1" applyFill="1" applyBorder="1" applyAlignment="1">
      <alignment horizontal="right" vertical="center" wrapText="1"/>
    </xf>
    <xf numFmtId="0" fontId="82" fillId="0" borderId="36" xfId="0" applyFont="1" applyBorder="1" applyAlignment="1">
      <alignment horizontal="right" vertical="center" wrapText="1"/>
    </xf>
    <xf numFmtId="0" fontId="83" fillId="0" borderId="36" xfId="0" applyFont="1" applyBorder="1" applyAlignment="1">
      <alignment horizontal="right" vertical="center" wrapText="1"/>
    </xf>
    <xf numFmtId="3" fontId="54" fillId="10" borderId="36" xfId="0" applyNumberFormat="1" applyFont="1" applyFill="1" applyBorder="1" applyAlignment="1">
      <alignment horizontal="right" vertical="center" wrapText="1"/>
    </xf>
    <xf numFmtId="3" fontId="54" fillId="5" borderId="37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0" fontId="84" fillId="0" borderId="0" xfId="0" applyFont="1" applyAlignment="1">
      <alignment horizontal="right"/>
    </xf>
    <xf numFmtId="0" fontId="57" fillId="0" borderId="0" xfId="0" applyFont="1" applyAlignment="1">
      <alignment horizontal="right"/>
    </xf>
    <xf numFmtId="0" fontId="50" fillId="13" borderId="36" xfId="0" applyFont="1" applyFill="1" applyBorder="1" applyAlignment="1">
      <alignment vertical="center" wrapText="1"/>
    </xf>
    <xf numFmtId="0" fontId="50" fillId="13" borderId="45" xfId="0" applyFont="1" applyFill="1" applyBorder="1" applyAlignment="1">
      <alignment vertical="center" wrapText="1"/>
    </xf>
    <xf numFmtId="3" fontId="54" fillId="9" borderId="36" xfId="0" applyNumberFormat="1" applyFont="1" applyFill="1" applyBorder="1" applyAlignment="1">
      <alignment horizontal="right" vertical="center"/>
    </xf>
    <xf numFmtId="0" fontId="50" fillId="0" borderId="45" xfId="0" applyFont="1" applyBorder="1" applyAlignment="1">
      <alignment horizontal="center" vertical="center"/>
    </xf>
    <xf numFmtId="0" fontId="84" fillId="13" borderId="36" xfId="0" applyFont="1" applyFill="1" applyBorder="1"/>
    <xf numFmtId="0" fontId="91" fillId="0" borderId="36" xfId="0" applyFont="1" applyBorder="1"/>
    <xf numFmtId="171" fontId="50" fillId="9" borderId="36" xfId="13" applyNumberFormat="1" applyFont="1" applyFill="1" applyBorder="1" applyAlignment="1">
      <alignment horizontal="right" vertical="center"/>
    </xf>
    <xf numFmtId="171" fontId="54" fillId="10" borderId="86" xfId="13" applyNumberFormat="1" applyFont="1" applyFill="1" applyBorder="1" applyAlignment="1">
      <alignment horizontal="right" vertical="center" wrapText="1"/>
    </xf>
    <xf numFmtId="0" fontId="50" fillId="10" borderId="47" xfId="0" applyFont="1" applyFill="1" applyBorder="1" applyAlignment="1">
      <alignment horizontal="center" vertical="center"/>
    </xf>
    <xf numFmtId="0" fontId="50" fillId="0" borderId="46" xfId="0" applyFont="1" applyFill="1" applyBorder="1" applyAlignment="1">
      <alignment vertical="center" wrapText="1"/>
    </xf>
    <xf numFmtId="0" fontId="50" fillId="0" borderId="36" xfId="0" applyFont="1" applyFill="1" applyBorder="1" applyAlignment="1">
      <alignment vertical="center" wrapText="1"/>
    </xf>
    <xf numFmtId="3" fontId="50" fillId="9" borderId="46" xfId="0" applyNumberFormat="1" applyFont="1" applyFill="1" applyBorder="1" applyAlignment="1">
      <alignment horizontal="right" vertical="center"/>
    </xf>
    <xf numFmtId="0" fontId="54" fillId="5" borderId="37" xfId="0" applyFont="1" applyFill="1" applyBorder="1" applyAlignment="1">
      <alignment vertical="center"/>
    </xf>
    <xf numFmtId="0" fontId="50" fillId="5" borderId="37" xfId="0" applyFont="1" applyFill="1" applyBorder="1" applyAlignment="1">
      <alignment vertical="center"/>
    </xf>
    <xf numFmtId="3" fontId="50" fillId="5" borderId="37" xfId="0" applyNumberFormat="1" applyFont="1" applyFill="1" applyBorder="1" applyAlignment="1">
      <alignment vertical="center"/>
    </xf>
    <xf numFmtId="3" fontId="54" fillId="9" borderId="36" xfId="0" applyNumberFormat="1" applyFont="1" applyFill="1" applyBorder="1" applyAlignment="1">
      <alignment horizontal="right" vertical="center" wrapText="1"/>
    </xf>
    <xf numFmtId="3" fontId="54" fillId="5" borderId="36" xfId="0" applyNumberFormat="1" applyFont="1" applyFill="1" applyBorder="1" applyAlignment="1">
      <alignment horizontal="right" vertical="center"/>
    </xf>
    <xf numFmtId="0" fontId="54" fillId="13" borderId="36" xfId="0" applyFont="1" applyFill="1" applyBorder="1" applyAlignment="1">
      <alignment vertical="center" wrapText="1"/>
    </xf>
    <xf numFmtId="0" fontId="54" fillId="0" borderId="49" xfId="0" applyFont="1" applyFill="1" applyBorder="1" applyAlignment="1">
      <alignment horizontal="center"/>
    </xf>
    <xf numFmtId="3" fontId="54" fillId="5" borderId="36" xfId="0" applyNumberFormat="1" applyFont="1" applyFill="1" applyBorder="1" applyAlignment="1">
      <alignment horizontal="right" vertical="center" wrapText="1"/>
    </xf>
    <xf numFmtId="0" fontId="54" fillId="0" borderId="70" xfId="0" applyFont="1" applyBorder="1" applyAlignment="1">
      <alignment vertical="center" wrapText="1"/>
    </xf>
    <xf numFmtId="0" fontId="54" fillId="13" borderId="45" xfId="0" applyFont="1" applyFill="1" applyBorder="1" applyAlignment="1">
      <alignment vertical="center" wrapText="1"/>
    </xf>
    <xf numFmtId="3" fontId="54" fillId="9" borderId="45" xfId="0" applyNumberFormat="1" applyFont="1" applyFill="1" applyBorder="1" applyAlignment="1">
      <alignment horizontal="right" vertical="center"/>
    </xf>
    <xf numFmtId="0" fontId="54" fillId="13" borderId="46" xfId="0" applyFont="1" applyFill="1" applyBorder="1" applyAlignment="1">
      <alignment vertical="center" wrapText="1"/>
    </xf>
    <xf numFmtId="0" fontId="32" fillId="8" borderId="32" xfId="0" applyFont="1" applyFill="1" applyBorder="1"/>
    <xf numFmtId="0" fontId="44" fillId="8" borderId="33" xfId="0" applyFont="1" applyFill="1" applyBorder="1"/>
    <xf numFmtId="0" fontId="44" fillId="8" borderId="34" xfId="0" applyFont="1" applyFill="1" applyBorder="1"/>
    <xf numFmtId="0" fontId="54" fillId="12" borderId="6" xfId="7" applyFont="1" applyFill="1" applyBorder="1" applyAlignment="1">
      <alignment wrapText="1"/>
    </xf>
    <xf numFmtId="2" fontId="49" fillId="0" borderId="0" xfId="7" applyNumberFormat="1" applyFont="1" applyBorder="1"/>
    <xf numFmtId="0" fontId="49" fillId="0" borderId="0" xfId="7" applyFont="1" applyBorder="1"/>
    <xf numFmtId="9" fontId="49" fillId="0" borderId="0" xfId="7" applyNumberFormat="1" applyFont="1"/>
    <xf numFmtId="0" fontId="54" fillId="5" borderId="87" xfId="7" applyFont="1" applyFill="1" applyBorder="1"/>
    <xf numFmtId="2" fontId="54" fillId="5" borderId="87" xfId="7" applyNumberFormat="1" applyFont="1" applyFill="1" applyBorder="1"/>
    <xf numFmtId="9" fontId="55" fillId="5" borderId="88" xfId="7" applyNumberFormat="1" applyFont="1" applyFill="1" applyBorder="1"/>
    <xf numFmtId="0" fontId="55" fillId="5" borderId="89" xfId="7" applyFont="1" applyFill="1" applyBorder="1"/>
    <xf numFmtId="9" fontId="76" fillId="12" borderId="0" xfId="14" applyFont="1" applyFill="1" applyBorder="1" applyAlignment="1">
      <alignment horizontal="center"/>
    </xf>
    <xf numFmtId="9" fontId="76" fillId="12" borderId="9" xfId="14" applyFont="1" applyFill="1" applyBorder="1" applyAlignment="1">
      <alignment horizontal="center"/>
    </xf>
    <xf numFmtId="0" fontId="92" fillId="0" borderId="0" xfId="0" applyFont="1" applyFill="1" applyBorder="1"/>
    <xf numFmtId="0" fontId="37" fillId="0" borderId="0" xfId="7" applyFont="1" applyAlignment="1">
      <alignment horizontal="right"/>
    </xf>
    <xf numFmtId="0" fontId="23" fillId="0" borderId="0" xfId="7" applyFont="1"/>
    <xf numFmtId="0" fontId="23" fillId="0" borderId="1" xfId="7" applyFont="1" applyFill="1" applyBorder="1" applyAlignment="1"/>
    <xf numFmtId="0" fontId="50" fillId="0" borderId="1" xfId="7" applyFont="1" applyFill="1" applyBorder="1" applyAlignment="1"/>
    <xf numFmtId="43" fontId="22" fillId="0" borderId="0" xfId="8" applyFont="1" applyFill="1" applyBorder="1"/>
    <xf numFmtId="43" fontId="51" fillId="0" borderId="0" xfId="8" applyFont="1" applyFill="1" applyBorder="1"/>
    <xf numFmtId="0" fontId="22" fillId="0" borderId="0" xfId="7" applyFont="1" applyBorder="1" applyAlignment="1">
      <alignment horizontal="center"/>
    </xf>
    <xf numFmtId="43" fontId="51" fillId="4" borderId="45" xfId="8" applyFont="1" applyFill="1" applyBorder="1"/>
    <xf numFmtId="43" fontId="23" fillId="5" borderId="0" xfId="7" applyNumberFormat="1" applyFont="1" applyFill="1" applyBorder="1" applyAlignment="1"/>
    <xf numFmtId="43" fontId="50" fillId="5" borderId="0" xfId="7" applyNumberFormat="1" applyFont="1" applyFill="1" applyBorder="1" applyAlignment="1"/>
    <xf numFmtId="0" fontId="22" fillId="0" borderId="0" xfId="0" applyFont="1" applyAlignment="1">
      <alignment horizontal="right"/>
    </xf>
    <xf numFmtId="0" fontId="54" fillId="0" borderId="0" xfId="7" applyFont="1" applyBorder="1" applyAlignment="1">
      <alignment horizontal="center"/>
    </xf>
    <xf numFmtId="2" fontId="22" fillId="12" borderId="92" xfId="1" applyNumberFormat="1" applyFont="1" applyFill="1" applyBorder="1"/>
    <xf numFmtId="0" fontId="10" fillId="0" borderId="1" xfId="7" applyFont="1" applyFill="1" applyBorder="1" applyAlignment="1"/>
    <xf numFmtId="0" fontId="10" fillId="0" borderId="0" xfId="7" applyFont="1"/>
    <xf numFmtId="9" fontId="37" fillId="9" borderId="9" xfId="6" applyFont="1" applyFill="1" applyBorder="1" applyAlignment="1">
      <alignment horizontal="center"/>
    </xf>
    <xf numFmtId="0" fontId="45" fillId="12" borderId="6" xfId="1" applyFont="1" applyFill="1" applyBorder="1"/>
    <xf numFmtId="171" fontId="16" fillId="0" borderId="36" xfId="13" applyNumberFormat="1" applyFont="1" applyBorder="1"/>
    <xf numFmtId="171" fontId="43" fillId="0" borderId="0" xfId="13" applyNumberFormat="1" applyFont="1" applyAlignment="1"/>
    <xf numFmtId="0" fontId="77" fillId="0" borderId="0" xfId="1" applyFont="1" applyAlignment="1">
      <alignment horizontal="center"/>
    </xf>
    <xf numFmtId="9" fontId="71" fillId="12" borderId="0" xfId="7" applyNumberFormat="1" applyFont="1" applyFill="1" applyBorder="1"/>
    <xf numFmtId="0" fontId="71" fillId="12" borderId="7" xfId="7" applyFont="1" applyFill="1" applyBorder="1"/>
    <xf numFmtId="2" fontId="22" fillId="12" borderId="6" xfId="7" applyNumberFormat="1" applyFont="1" applyFill="1" applyBorder="1"/>
    <xf numFmtId="9" fontId="71" fillId="12" borderId="7" xfId="7" applyNumberFormat="1" applyFont="1" applyFill="1" applyBorder="1"/>
    <xf numFmtId="9" fontId="76" fillId="5" borderId="89" xfId="7" applyNumberFormat="1" applyFont="1" applyFill="1" applyBorder="1"/>
    <xf numFmtId="0" fontId="0" fillId="10" borderId="3" xfId="0" applyFill="1" applyBorder="1"/>
    <xf numFmtId="0" fontId="0" fillId="10" borderId="5" xfId="0" applyFill="1" applyBorder="1"/>
    <xf numFmtId="0" fontId="23" fillId="10" borderId="6" xfId="0" applyFont="1" applyFill="1" applyBorder="1"/>
    <xf numFmtId="0" fontId="61" fillId="10" borderId="7" xfId="0" applyFont="1" applyFill="1" applyBorder="1"/>
    <xf numFmtId="0" fontId="0" fillId="10" borderId="7" xfId="0" applyFill="1" applyBorder="1"/>
    <xf numFmtId="0" fontId="0" fillId="10" borderId="6" xfId="0" applyFill="1" applyBorder="1"/>
    <xf numFmtId="0" fontId="0" fillId="10" borderId="8" xfId="0" applyFill="1" applyBorder="1"/>
    <xf numFmtId="0" fontId="0" fillId="10" borderId="10" xfId="0" applyFill="1" applyBorder="1"/>
    <xf numFmtId="0" fontId="16" fillId="0" borderId="0" xfId="0" applyFont="1"/>
    <xf numFmtId="43" fontId="16" fillId="5" borderId="36" xfId="8" applyFont="1" applyFill="1" applyBorder="1"/>
    <xf numFmtId="0" fontId="16" fillId="0" borderId="0" xfId="7" applyFont="1" applyFill="1" applyBorder="1"/>
    <xf numFmtId="43" fontId="15" fillId="5" borderId="36" xfId="8" applyFont="1" applyFill="1" applyBorder="1"/>
    <xf numFmtId="0" fontId="13" fillId="0" borderId="0" xfId="0" applyFont="1"/>
    <xf numFmtId="43" fontId="23" fillId="0" borderId="0" xfId="13" applyFont="1" applyAlignment="1">
      <alignment horizontal="center"/>
    </xf>
    <xf numFmtId="0" fontId="70" fillId="4" borderId="69" xfId="7" applyFont="1" applyFill="1" applyBorder="1"/>
    <xf numFmtId="0" fontId="46" fillId="4" borderId="70" xfId="7" applyFont="1" applyFill="1" applyBorder="1" applyAlignment="1">
      <alignment horizontal="center"/>
    </xf>
    <xf numFmtId="0" fontId="46" fillId="4" borderId="93" xfId="7" applyFont="1" applyFill="1" applyBorder="1" applyAlignment="1">
      <alignment horizontal="center"/>
    </xf>
    <xf numFmtId="0" fontId="46" fillId="4" borderId="46" xfId="7" applyFont="1" applyFill="1" applyBorder="1"/>
    <xf numFmtId="43" fontId="46" fillId="4" borderId="46" xfId="8" applyFont="1" applyFill="1" applyBorder="1"/>
    <xf numFmtId="0" fontId="10" fillId="0" borderId="0" xfId="7" applyFont="1" applyBorder="1"/>
    <xf numFmtId="43" fontId="73" fillId="5" borderId="36" xfId="7" applyNumberFormat="1" applyFont="1" applyFill="1" applyBorder="1"/>
    <xf numFmtId="43" fontId="15" fillId="0" borderId="36" xfId="8" applyFont="1" applyFill="1" applyBorder="1"/>
    <xf numFmtId="43" fontId="77" fillId="0" borderId="0" xfId="13" applyFont="1" applyBorder="1"/>
    <xf numFmtId="43" fontId="72" fillId="0" borderId="0" xfId="13" applyFont="1" applyBorder="1"/>
    <xf numFmtId="43" fontId="72" fillId="0" borderId="7" xfId="7" applyNumberFormat="1" applyFont="1" applyBorder="1"/>
    <xf numFmtId="0" fontId="93" fillId="0" borderId="0" xfId="0" applyFont="1"/>
    <xf numFmtId="0" fontId="72" fillId="0" borderId="0" xfId="7" applyFont="1"/>
    <xf numFmtId="0" fontId="94" fillId="0" borderId="0" xfId="7" applyFont="1"/>
    <xf numFmtId="0" fontId="72" fillId="0" borderId="0" xfId="7" applyFont="1" applyFill="1"/>
    <xf numFmtId="0" fontId="94" fillId="0" borderId="0" xfId="7" applyFont="1" applyFill="1"/>
    <xf numFmtId="0" fontId="93" fillId="0" borderId="0" xfId="7" applyFont="1"/>
    <xf numFmtId="0" fontId="49" fillId="0" borderId="0" xfId="7" applyFont="1" applyFill="1"/>
    <xf numFmtId="0" fontId="93" fillId="0" borderId="0" xfId="7" applyFont="1" applyFill="1"/>
    <xf numFmtId="0" fontId="93" fillId="0" borderId="0" xfId="7" applyFont="1" applyFill="1" applyBorder="1"/>
    <xf numFmtId="0" fontId="49" fillId="0" borderId="0" xfId="7" applyFont="1" applyFill="1" applyBorder="1"/>
    <xf numFmtId="0" fontId="69" fillId="0" borderId="6" xfId="0" applyFont="1" applyFill="1" applyBorder="1" applyAlignment="1"/>
    <xf numFmtId="167" fontId="76" fillId="12" borderId="7" xfId="1" applyNumberFormat="1" applyFont="1" applyFill="1" applyBorder="1" applyAlignment="1">
      <alignment horizontal="center"/>
    </xf>
    <xf numFmtId="0" fontId="9" fillId="0" borderId="36" xfId="7" applyFont="1" applyBorder="1"/>
    <xf numFmtId="43" fontId="9" fillId="3" borderId="36" xfId="8" applyFont="1" applyFill="1" applyBorder="1"/>
    <xf numFmtId="0" fontId="9" fillId="0" borderId="36" xfId="7" applyFont="1" applyFill="1" applyBorder="1"/>
    <xf numFmtId="43" fontId="15" fillId="0" borderId="36" xfId="7" applyNumberFormat="1" applyFont="1" applyFill="1" applyBorder="1"/>
    <xf numFmtId="43" fontId="9" fillId="5" borderId="36" xfId="7" applyNumberFormat="1" applyFont="1" applyFill="1" applyBorder="1"/>
    <xf numFmtId="43" fontId="96" fillId="0" borderId="36" xfId="7" applyNumberFormat="1" applyFont="1" applyFill="1" applyBorder="1"/>
    <xf numFmtId="0" fontId="9" fillId="0" borderId="0" xfId="7" applyFont="1" applyFill="1" applyBorder="1"/>
    <xf numFmtId="0" fontId="9" fillId="0" borderId="0" xfId="7" applyFont="1"/>
    <xf numFmtId="43" fontId="16" fillId="9" borderId="36" xfId="8" applyFont="1" applyFill="1" applyBorder="1"/>
    <xf numFmtId="43" fontId="9" fillId="0" borderId="36" xfId="8" applyFont="1" applyFill="1" applyBorder="1"/>
    <xf numFmtId="43" fontId="9" fillId="0" borderId="36" xfId="5" applyFont="1" applyBorder="1"/>
    <xf numFmtId="43" fontId="9" fillId="0" borderId="36" xfId="5" applyNumberFormat="1" applyFont="1" applyBorder="1"/>
    <xf numFmtId="0" fontId="9" fillId="0" borderId="0" xfId="7" applyFont="1" applyFill="1"/>
    <xf numFmtId="0" fontId="15" fillId="0" borderId="0" xfId="0" applyFont="1" applyFill="1"/>
    <xf numFmtId="43" fontId="16" fillId="0" borderId="45" xfId="8" applyFont="1" applyFill="1" applyBorder="1"/>
    <xf numFmtId="43" fontId="15" fillId="0" borderId="45" xfId="8" applyFont="1" applyFill="1" applyBorder="1"/>
    <xf numFmtId="43" fontId="16" fillId="9" borderId="45" xfId="8" applyFont="1" applyFill="1" applyBorder="1"/>
    <xf numFmtId="43" fontId="16" fillId="5" borderId="76" xfId="8" applyFont="1" applyFill="1" applyBorder="1"/>
    <xf numFmtId="0" fontId="70" fillId="0" borderId="0" xfId="0" applyFont="1" applyFill="1"/>
    <xf numFmtId="43" fontId="15" fillId="9" borderId="45" xfId="8" applyFont="1" applyFill="1" applyBorder="1"/>
    <xf numFmtId="0" fontId="27" fillId="0" borderId="38" xfId="7" applyFont="1" applyFill="1" applyBorder="1"/>
    <xf numFmtId="43" fontId="15" fillId="5" borderId="45" xfId="8" applyFont="1" applyFill="1" applyBorder="1"/>
    <xf numFmtId="43" fontId="15" fillId="5" borderId="76" xfId="8" applyFont="1" applyFill="1" applyBorder="1"/>
    <xf numFmtId="0" fontId="46" fillId="0" borderId="0" xfId="0" applyFont="1" applyFill="1"/>
    <xf numFmtId="0" fontId="57" fillId="12" borderId="8" xfId="1" applyFont="1" applyFill="1" applyBorder="1"/>
    <xf numFmtId="0" fontId="22" fillId="10" borderId="7" xfId="0" applyFont="1" applyFill="1" applyBorder="1"/>
    <xf numFmtId="0" fontId="22" fillId="3" borderId="69" xfId="0" applyFont="1" applyFill="1" applyBorder="1" applyAlignment="1">
      <alignment horizontal="center" vertical="center" wrapText="1"/>
    </xf>
    <xf numFmtId="0" fontId="22" fillId="3" borderId="70" xfId="0" applyFont="1" applyFill="1" applyBorder="1" applyAlignment="1">
      <alignment horizontal="center" vertical="center" wrapText="1"/>
    </xf>
    <xf numFmtId="169" fontId="23" fillId="0" borderId="0" xfId="0" applyNumberFormat="1" applyFont="1"/>
    <xf numFmtId="0" fontId="57" fillId="12" borderId="0" xfId="0" applyFont="1" applyFill="1" applyBorder="1"/>
    <xf numFmtId="0" fontId="23" fillId="14" borderId="4" xfId="1" applyFont="1" applyFill="1" applyBorder="1"/>
    <xf numFmtId="0" fontId="23" fillId="14" borderId="5" xfId="1" applyFont="1" applyFill="1" applyBorder="1"/>
    <xf numFmtId="0" fontId="23" fillId="14" borderId="6" xfId="1" applyFont="1" applyFill="1" applyBorder="1"/>
    <xf numFmtId="0" fontId="23" fillId="14" borderId="0" xfId="1" applyFont="1" applyFill="1" applyBorder="1"/>
    <xf numFmtId="0" fontId="23" fillId="14" borderId="7" xfId="1" applyFont="1" applyFill="1" applyBorder="1"/>
    <xf numFmtId="17" fontId="23" fillId="14" borderId="0" xfId="1" applyNumberFormat="1" applyFont="1" applyFill="1" applyBorder="1"/>
    <xf numFmtId="0" fontId="23" fillId="14" borderId="8" xfId="1" applyFont="1" applyFill="1" applyBorder="1"/>
    <xf numFmtId="17" fontId="23" fillId="14" borderId="9" xfId="1" applyNumberFormat="1" applyFont="1" applyFill="1" applyBorder="1"/>
    <xf numFmtId="0" fontId="22" fillId="0" borderId="0" xfId="1" applyFont="1" applyFill="1" applyBorder="1"/>
    <xf numFmtId="3" fontId="78" fillId="0" borderId="0" xfId="1" applyNumberFormat="1" applyFont="1" applyFill="1" applyBorder="1"/>
    <xf numFmtId="0" fontId="23" fillId="10" borderId="46" xfId="0" applyFont="1" applyFill="1" applyBorder="1" applyAlignment="1">
      <alignment wrapText="1"/>
    </xf>
    <xf numFmtId="166" fontId="22" fillId="0" borderId="46" xfId="13" applyNumberFormat="1" applyFont="1" applyFill="1" applyBorder="1" applyAlignment="1">
      <alignment horizontal="right"/>
    </xf>
    <xf numFmtId="168" fontId="23" fillId="10" borderId="46" xfId="13" applyNumberFormat="1" applyFont="1" applyFill="1" applyBorder="1" applyAlignment="1">
      <alignment horizontal="right"/>
    </xf>
    <xf numFmtId="43" fontId="16" fillId="5" borderId="42" xfId="7" applyNumberFormat="1" applyFont="1" applyFill="1" applyBorder="1"/>
    <xf numFmtId="0" fontId="95" fillId="0" borderId="0" xfId="0" applyFont="1" applyAlignment="1">
      <alignment horizontal="center"/>
    </xf>
    <xf numFmtId="3" fontId="97" fillId="12" borderId="0" xfId="1" applyNumberFormat="1" applyFont="1" applyFill="1" applyBorder="1"/>
    <xf numFmtId="0" fontId="95" fillId="0" borderId="0" xfId="7" applyFont="1" applyBorder="1" applyAlignment="1">
      <alignment horizontal="center"/>
    </xf>
    <xf numFmtId="0" fontId="76" fillId="0" borderId="0" xfId="0" applyFont="1"/>
    <xf numFmtId="0" fontId="93" fillId="0" borderId="0" xfId="7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3" fontId="22" fillId="12" borderId="35" xfId="1" applyNumberFormat="1" applyFont="1" applyFill="1" applyBorder="1"/>
    <xf numFmtId="166" fontId="22" fillId="5" borderId="46" xfId="13" applyNumberFormat="1" applyFont="1" applyFill="1" applyBorder="1" applyAlignment="1">
      <alignment horizontal="right"/>
    </xf>
    <xf numFmtId="171" fontId="22" fillId="12" borderId="0" xfId="13" applyNumberFormat="1" applyFont="1" applyFill="1" applyBorder="1"/>
    <xf numFmtId="0" fontId="76" fillId="12" borderId="8" xfId="1" applyFont="1" applyFill="1" applyBorder="1"/>
    <xf numFmtId="0" fontId="8" fillId="0" borderId="36" xfId="7" applyFont="1" applyBorder="1"/>
    <xf numFmtId="43" fontId="9" fillId="0" borderId="36" xfId="13" applyFont="1" applyBorder="1"/>
    <xf numFmtId="0" fontId="7" fillId="0" borderId="36" xfId="7" applyFont="1" applyFill="1" applyBorder="1"/>
    <xf numFmtId="3" fontId="22" fillId="0" borderId="0" xfId="0" applyNumberFormat="1" applyFont="1"/>
    <xf numFmtId="0" fontId="98" fillId="5" borderId="65" xfId="1" applyFont="1" applyFill="1" applyBorder="1"/>
    <xf numFmtId="9" fontId="61" fillId="5" borderId="68" xfId="14" applyFont="1" applyFill="1" applyBorder="1" applyAlignment="1">
      <alignment horizontal="center"/>
    </xf>
    <xf numFmtId="0" fontId="61" fillId="12" borderId="7" xfId="1" applyFont="1" applyFill="1" applyBorder="1" applyAlignment="1">
      <alignment horizontal="center"/>
    </xf>
    <xf numFmtId="2" fontId="57" fillId="12" borderId="7" xfId="1" applyNumberFormat="1" applyFont="1" applyFill="1" applyBorder="1"/>
    <xf numFmtId="0" fontId="61" fillId="12" borderId="10" xfId="0" applyFont="1" applyFill="1" applyBorder="1"/>
    <xf numFmtId="0" fontId="57" fillId="12" borderId="3" xfId="1" applyFont="1" applyFill="1" applyBorder="1"/>
    <xf numFmtId="0" fontId="57" fillId="12" borderId="4" xfId="0" applyFont="1" applyFill="1" applyBorder="1"/>
    <xf numFmtId="0" fontId="57" fillId="12" borderId="5" xfId="0" applyFont="1" applyFill="1" applyBorder="1"/>
    <xf numFmtId="0" fontId="57" fillId="12" borderId="7" xfId="0" applyFont="1" applyFill="1" applyBorder="1"/>
    <xf numFmtId="172" fontId="61" fillId="5" borderId="84" xfId="1" applyNumberFormat="1" applyFont="1" applyFill="1" applyBorder="1"/>
    <xf numFmtId="0" fontId="95" fillId="0" borderId="36" xfId="7" applyFont="1" applyBorder="1"/>
    <xf numFmtId="0" fontId="6" fillId="0" borderId="0" xfId="7" applyFont="1" applyFill="1" applyBorder="1"/>
    <xf numFmtId="0" fontId="23" fillId="12" borderId="6" xfId="0" applyFont="1" applyFill="1" applyBorder="1"/>
    <xf numFmtId="0" fontId="76" fillId="14" borderId="7" xfId="1" applyFont="1" applyFill="1" applyBorder="1" applyAlignment="1">
      <alignment horizontal="center"/>
    </xf>
    <xf numFmtId="0" fontId="71" fillId="14" borderId="7" xfId="1" applyFont="1" applyFill="1" applyBorder="1" applyAlignment="1">
      <alignment horizontal="center"/>
    </xf>
    <xf numFmtId="0" fontId="71" fillId="14" borderId="10" xfId="1" applyFont="1" applyFill="1" applyBorder="1" applyAlignment="1">
      <alignment horizontal="center"/>
    </xf>
    <xf numFmtId="0" fontId="61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left"/>
    </xf>
    <xf numFmtId="0" fontId="57" fillId="0" borderId="7" xfId="0" applyFont="1" applyBorder="1"/>
    <xf numFmtId="0" fontId="57" fillId="0" borderId="0" xfId="0" applyFont="1" applyFill="1"/>
    <xf numFmtId="41" fontId="22" fillId="10" borderId="6" xfId="1" applyNumberFormat="1" applyFont="1" applyFill="1" applyBorder="1" applyAlignment="1">
      <alignment vertical="top"/>
    </xf>
    <xf numFmtId="0" fontId="22" fillId="12" borderId="6" xfId="1" applyFont="1" applyFill="1" applyBorder="1"/>
    <xf numFmtId="49" fontId="22" fillId="12" borderId="0" xfId="1" applyNumberFormat="1" applyFont="1" applyFill="1" applyBorder="1" applyAlignment="1">
      <alignment horizontal="center" wrapText="1"/>
    </xf>
    <xf numFmtId="0" fontId="22" fillId="5" borderId="90" xfId="1" applyFont="1" applyFill="1" applyBorder="1"/>
    <xf numFmtId="2" fontId="22" fillId="5" borderId="35" xfId="1" applyNumberFormat="1" applyFont="1" applyFill="1" applyBorder="1"/>
    <xf numFmtId="0" fontId="22" fillId="12" borderId="0" xfId="0" applyFont="1" applyFill="1" applyBorder="1" applyAlignment="1">
      <alignment horizontal="right"/>
    </xf>
    <xf numFmtId="172" fontId="23" fillId="12" borderId="0" xfId="0" applyNumberFormat="1" applyFont="1" applyFill="1" applyBorder="1"/>
    <xf numFmtId="172" fontId="22" fillId="12" borderId="0" xfId="1" applyNumberFormat="1" applyFont="1" applyFill="1" applyBorder="1"/>
    <xf numFmtId="172" fontId="22" fillId="12" borderId="0" xfId="0" applyNumberFormat="1" applyFont="1" applyFill="1" applyBorder="1"/>
    <xf numFmtId="0" fontId="22" fillId="12" borderId="7" xfId="0" applyFont="1" applyFill="1" applyBorder="1" applyAlignment="1">
      <alignment horizontal="right"/>
    </xf>
    <xf numFmtId="0" fontId="22" fillId="12" borderId="7" xfId="1" applyFont="1" applyFill="1" applyBorder="1"/>
    <xf numFmtId="0" fontId="23" fillId="12" borderId="7" xfId="1" applyFont="1" applyFill="1" applyBorder="1"/>
    <xf numFmtId="0" fontId="27" fillId="5" borderId="0" xfId="7" applyFont="1" applyFill="1" applyAlignment="1">
      <alignment horizontal="center"/>
    </xf>
    <xf numFmtId="43" fontId="95" fillId="0" borderId="36" xfId="8" applyFont="1" applyFill="1" applyBorder="1"/>
    <xf numFmtId="9" fontId="71" fillId="10" borderId="7" xfId="14" applyFont="1" applyFill="1" applyBorder="1" applyAlignment="1">
      <alignment horizontal="right"/>
    </xf>
    <xf numFmtId="9" fontId="76" fillId="5" borderId="43" xfId="14" applyFont="1" applyFill="1" applyBorder="1" applyAlignment="1">
      <alignment horizontal="center"/>
    </xf>
    <xf numFmtId="3" fontId="99" fillId="5" borderId="84" xfId="1" applyNumberFormat="1" applyFont="1" applyFill="1" applyBorder="1" applyAlignment="1">
      <alignment horizontal="center"/>
    </xf>
    <xf numFmtId="0" fontId="78" fillId="5" borderId="92" xfId="1" applyFont="1" applyFill="1" applyBorder="1" applyAlignment="1">
      <alignment horizontal="center"/>
    </xf>
    <xf numFmtId="43" fontId="95" fillId="0" borderId="36" xfId="8" applyFont="1" applyBorder="1"/>
    <xf numFmtId="0" fontId="60" fillId="0" borderId="36" xfId="7" applyFont="1" applyBorder="1"/>
    <xf numFmtId="0" fontId="16" fillId="0" borderId="0" xfId="7" applyFont="1"/>
    <xf numFmtId="0" fontId="16" fillId="0" borderId="0" xfId="7" applyFont="1" applyFill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16" fillId="0" borderId="0" xfId="0" applyFont="1" applyFill="1"/>
    <xf numFmtId="43" fontId="23" fillId="0" borderId="0" xfId="0" applyNumberFormat="1" applyFont="1" applyFill="1"/>
    <xf numFmtId="3" fontId="61" fillId="12" borderId="0" xfId="1" applyNumberFormat="1" applyFont="1" applyFill="1" applyBorder="1" applyAlignment="1">
      <alignment horizontal="center"/>
    </xf>
    <xf numFmtId="0" fontId="22" fillId="0" borderId="0" xfId="0" applyFont="1" applyAlignment="1">
      <alignment vertical="top"/>
    </xf>
    <xf numFmtId="0" fontId="57" fillId="0" borderId="0" xfId="0" applyFont="1" applyAlignment="1">
      <alignment vertical="top"/>
    </xf>
    <xf numFmtId="0" fontId="43" fillId="14" borderId="7" xfId="1" applyFont="1" applyFill="1" applyBorder="1" applyAlignment="1">
      <alignment horizontal="center"/>
    </xf>
    <xf numFmtId="0" fontId="23" fillId="0" borderId="0" xfId="0" applyFont="1" applyAlignment="1">
      <alignment horizontal="left" vertical="top"/>
    </xf>
    <xf numFmtId="0" fontId="74" fillId="0" borderId="0" xfId="7" applyFont="1"/>
    <xf numFmtId="0" fontId="101" fillId="0" borderId="0" xfId="0" applyFont="1" applyBorder="1" applyAlignment="1"/>
    <xf numFmtId="0" fontId="79" fillId="0" borderId="0" xfId="0" applyFont="1" applyBorder="1" applyAlignment="1">
      <alignment horizontal="center"/>
    </xf>
    <xf numFmtId="3" fontId="23" fillId="0" borderId="0" xfId="0" applyNumberFormat="1" applyFont="1" applyFill="1" applyBorder="1" applyAlignment="1">
      <alignment vertical="center"/>
    </xf>
    <xf numFmtId="3" fontId="57" fillId="0" borderId="0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171" fontId="22" fillId="0" borderId="0" xfId="5" applyNumberFormat="1" applyFont="1" applyFill="1" applyBorder="1" applyAlignment="1">
      <alignment vertical="center"/>
    </xf>
    <xf numFmtId="171" fontId="61" fillId="0" borderId="0" xfId="5" applyNumberFormat="1" applyFont="1" applyFill="1" applyBorder="1" applyAlignment="1">
      <alignment vertical="center"/>
    </xf>
    <xf numFmtId="169" fontId="22" fillId="0" borderId="0" xfId="0" applyNumberFormat="1" applyFont="1" applyFill="1" applyBorder="1"/>
    <xf numFmtId="6" fontId="22" fillId="0" borderId="0" xfId="0" applyNumberFormat="1" applyFont="1" applyFill="1" applyBorder="1"/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95" fillId="0" borderId="0" xfId="0" applyFont="1" applyAlignment="1">
      <alignment vertical="top"/>
    </xf>
    <xf numFmtId="0" fontId="95" fillId="0" borderId="0" xfId="0" applyFont="1"/>
    <xf numFmtId="0" fontId="37" fillId="14" borderId="7" xfId="1" applyFont="1" applyFill="1" applyBorder="1" applyAlignment="1">
      <alignment horizontal="center"/>
    </xf>
    <xf numFmtId="9" fontId="74" fillId="10" borderId="7" xfId="14" quotePrefix="1" applyFont="1" applyFill="1" applyBorder="1" applyAlignment="1">
      <alignment horizontal="center"/>
    </xf>
    <xf numFmtId="0" fontId="9" fillId="5" borderId="36" xfId="7" applyFont="1" applyFill="1" applyBorder="1"/>
    <xf numFmtId="0" fontId="16" fillId="0" borderId="0" xfId="7" applyFont="1" applyFill="1" applyAlignment="1">
      <alignment horizontal="center"/>
    </xf>
    <xf numFmtId="0" fontId="103" fillId="0" borderId="0" xfId="7" applyFont="1" applyBorder="1" applyAlignment="1">
      <alignment horizontal="center"/>
    </xf>
    <xf numFmtId="171" fontId="77" fillId="0" borderId="0" xfId="13" applyNumberFormat="1" applyFont="1"/>
    <xf numFmtId="171" fontId="94" fillId="0" borderId="0" xfId="13" applyNumberFormat="1" applyFont="1"/>
    <xf numFmtId="171" fontId="72" fillId="0" borderId="0" xfId="13" applyNumberFormat="1" applyFont="1"/>
    <xf numFmtId="171" fontId="72" fillId="0" borderId="0" xfId="13" applyNumberFormat="1" applyFont="1" applyFill="1"/>
    <xf numFmtId="171" fontId="94" fillId="0" borderId="0" xfId="13" applyNumberFormat="1" applyFont="1" applyFill="1"/>
    <xf numFmtId="171" fontId="77" fillId="0" borderId="0" xfId="13" applyNumberFormat="1" applyFont="1" applyFill="1"/>
    <xf numFmtId="171" fontId="72" fillId="0" borderId="52" xfId="13" applyNumberFormat="1" applyFont="1" applyFill="1" applyBorder="1"/>
    <xf numFmtId="171" fontId="77" fillId="0" borderId="0" xfId="13" applyNumberFormat="1" applyFont="1" applyAlignment="1">
      <alignment horizontal="center" wrapText="1"/>
    </xf>
    <xf numFmtId="171" fontId="13" fillId="0" borderId="0" xfId="13" applyNumberFormat="1" applyFont="1"/>
    <xf numFmtId="171" fontId="13" fillId="0" borderId="0" xfId="13" applyNumberFormat="1" applyFont="1" applyFill="1"/>
    <xf numFmtId="171" fontId="13" fillId="0" borderId="0" xfId="13" applyNumberFormat="1" applyFont="1" applyFill="1" applyAlignment="1">
      <alignment horizontal="center"/>
    </xf>
    <xf numFmtId="171" fontId="77" fillId="5" borderId="0" xfId="13" applyNumberFormat="1" applyFont="1" applyFill="1"/>
    <xf numFmtId="171" fontId="13" fillId="5" borderId="0" xfId="13" applyNumberFormat="1" applyFont="1" applyFill="1"/>
    <xf numFmtId="171" fontId="72" fillId="5" borderId="0" xfId="13" applyNumberFormat="1" applyFont="1" applyFill="1"/>
    <xf numFmtId="171" fontId="77" fillId="0" borderId="0" xfId="13" applyNumberFormat="1" applyFont="1" applyFill="1" applyAlignment="1">
      <alignment horizontal="center"/>
    </xf>
    <xf numFmtId="171" fontId="77" fillId="0" borderId="35" xfId="13" applyNumberFormat="1" applyFont="1" applyBorder="1"/>
    <xf numFmtId="171" fontId="72" fillId="0" borderId="15" xfId="13" applyNumberFormat="1" applyFont="1" applyFill="1" applyBorder="1"/>
    <xf numFmtId="171" fontId="72" fillId="0" borderId="16" xfId="13" applyNumberFormat="1" applyFont="1" applyFill="1" applyBorder="1"/>
    <xf numFmtId="171" fontId="72" fillId="0" borderId="31" xfId="13" applyNumberFormat="1" applyFont="1" applyFill="1" applyBorder="1"/>
    <xf numFmtId="43" fontId="27" fillId="5" borderId="37" xfId="7" applyNumberFormat="1" applyFont="1" applyFill="1" applyBorder="1"/>
    <xf numFmtId="43" fontId="61" fillId="0" borderId="0" xfId="7" applyNumberFormat="1" applyFont="1" applyBorder="1" applyAlignment="1">
      <alignment horizontal="center"/>
    </xf>
    <xf numFmtId="0" fontId="61" fillId="0" borderId="0" xfId="0" applyFont="1"/>
    <xf numFmtId="171" fontId="77" fillId="0" borderId="0" xfId="13" applyNumberFormat="1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68" fillId="0" borderId="0" xfId="0" applyFont="1" applyFill="1" applyBorder="1" applyAlignment="1"/>
    <xf numFmtId="173" fontId="50" fillId="0" borderId="0" xfId="13" applyNumberFormat="1" applyFont="1"/>
    <xf numFmtId="173" fontId="54" fillId="12" borderId="32" xfId="13" applyNumberFormat="1" applyFont="1" applyFill="1" applyBorder="1" applyAlignment="1">
      <alignment horizontal="right" vertical="center"/>
    </xf>
    <xf numFmtId="173" fontId="54" fillId="12" borderId="33" xfId="13" applyNumberFormat="1" applyFont="1" applyFill="1" applyBorder="1" applyAlignment="1">
      <alignment horizontal="center" vertical="center"/>
    </xf>
    <xf numFmtId="173" fontId="54" fillId="5" borderId="87" xfId="13" applyNumberFormat="1" applyFont="1" applyFill="1" applyBorder="1"/>
    <xf numFmtId="9" fontId="71" fillId="12" borderId="0" xfId="14" applyFont="1" applyFill="1" applyBorder="1"/>
    <xf numFmtId="9" fontId="76" fillId="5" borderId="88" xfId="14" applyFont="1" applyFill="1" applyBorder="1"/>
    <xf numFmtId="43" fontId="22" fillId="5" borderId="35" xfId="13" applyNumberFormat="1" applyFont="1" applyFill="1" applyBorder="1"/>
    <xf numFmtId="43" fontId="74" fillId="12" borderId="9" xfId="13" applyNumberFormat="1" applyFont="1" applyFill="1" applyBorder="1"/>
    <xf numFmtId="171" fontId="72" fillId="5" borderId="52" xfId="13" applyNumberFormat="1" applyFont="1" applyFill="1" applyBorder="1"/>
    <xf numFmtId="0" fontId="104" fillId="0" borderId="0" xfId="7" applyFont="1"/>
    <xf numFmtId="0" fontId="60" fillId="0" borderId="0" xfId="7" applyFont="1" applyAlignment="1">
      <alignment horizontal="center"/>
    </xf>
    <xf numFmtId="0" fontId="22" fillId="0" borderId="49" xfId="0" applyFont="1" applyBorder="1"/>
    <xf numFmtId="0" fontId="66" fillId="0" borderId="0" xfId="7" applyFont="1" applyFill="1" applyBorder="1"/>
    <xf numFmtId="171" fontId="16" fillId="0" borderId="0" xfId="13" applyNumberFormat="1" applyFont="1" applyFill="1"/>
    <xf numFmtId="43" fontId="15" fillId="0" borderId="0" xfId="13" applyFont="1"/>
    <xf numFmtId="3" fontId="22" fillId="0" borderId="0" xfId="1" applyNumberFormat="1" applyFont="1" applyBorder="1" applyAlignment="1">
      <alignment horizontal="right"/>
    </xf>
    <xf numFmtId="171" fontId="22" fillId="0" borderId="0" xfId="13" applyNumberFormat="1" applyFont="1" applyBorder="1"/>
    <xf numFmtId="0" fontId="66" fillId="0" borderId="0" xfId="7" applyFont="1"/>
    <xf numFmtId="0" fontId="22" fillId="12" borderId="6" xfId="0" applyFont="1" applyFill="1" applyBorder="1"/>
    <xf numFmtId="0" fontId="22" fillId="12" borderId="0" xfId="1" applyFont="1" applyFill="1" applyBorder="1"/>
    <xf numFmtId="0" fontId="22" fillId="10" borderId="6" xfId="0" applyFont="1" applyFill="1" applyBorder="1"/>
    <xf numFmtId="3" fontId="74" fillId="0" borderId="0" xfId="1" applyNumberFormat="1" applyFont="1" applyBorder="1" applyAlignment="1">
      <alignment horizontal="left"/>
    </xf>
    <xf numFmtId="171" fontId="22" fillId="10" borderId="7" xfId="13" applyNumberFormat="1" applyFont="1" applyFill="1" applyBorder="1" applyAlignment="1">
      <alignment horizontal="center"/>
    </xf>
    <xf numFmtId="171" fontId="22" fillId="10" borderId="7" xfId="13" applyNumberFormat="1" applyFont="1" applyFill="1" applyBorder="1" applyAlignment="1">
      <alignment horizontal="center" wrapText="1"/>
    </xf>
    <xf numFmtId="171" fontId="22" fillId="10" borderId="43" xfId="13" applyNumberFormat="1" applyFont="1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15" fontId="22" fillId="0" borderId="0" xfId="0" applyNumberFormat="1" applyFont="1" applyBorder="1" applyAlignment="1">
      <alignment horizontal="left" vertical="top"/>
    </xf>
    <xf numFmtId="171" fontId="23" fillId="0" borderId="0" xfId="13" applyNumberFormat="1" applyFont="1" applyFill="1" applyBorder="1" applyAlignment="1">
      <alignment horizontal="right"/>
    </xf>
    <xf numFmtId="0" fontId="22" fillId="10" borderId="8" xfId="1" applyFont="1" applyFill="1" applyBorder="1"/>
    <xf numFmtId="171" fontId="22" fillId="10" borderId="9" xfId="13" applyNumberFormat="1" applyFont="1" applyFill="1" applyBorder="1"/>
    <xf numFmtId="3" fontId="22" fillId="10" borderId="9" xfId="1" applyNumberFormat="1" applyFont="1" applyFill="1" applyBorder="1"/>
    <xf numFmtId="0" fontId="74" fillId="10" borderId="10" xfId="1" quotePrefix="1" applyFont="1" applyFill="1" applyBorder="1" applyAlignment="1">
      <alignment horizontal="center"/>
    </xf>
    <xf numFmtId="0" fontId="71" fillId="10" borderId="5" xfId="1" applyFont="1" applyFill="1" applyBorder="1" applyAlignment="1">
      <alignment horizontal="center"/>
    </xf>
    <xf numFmtId="0" fontId="105" fillId="0" borderId="0" xfId="0" applyFont="1" applyFill="1" applyBorder="1" applyAlignment="1"/>
    <xf numFmtId="0" fontId="106" fillId="0" borderId="0" xfId="0" applyFont="1" applyBorder="1"/>
    <xf numFmtId="0" fontId="23" fillId="0" borderId="0" xfId="1" applyBorder="1"/>
    <xf numFmtId="0" fontId="23" fillId="0" borderId="0" xfId="1" applyFill="1" applyBorder="1"/>
    <xf numFmtId="0" fontId="16" fillId="0" borderId="0" xfId="1" applyFont="1" applyFill="1" applyBorder="1"/>
    <xf numFmtId="0" fontId="61" fillId="0" borderId="0" xfId="1" applyFont="1" applyFill="1" applyBorder="1"/>
    <xf numFmtId="0" fontId="107" fillId="7" borderId="49" xfId="1" applyFont="1" applyFill="1" applyBorder="1"/>
    <xf numFmtId="3" fontId="23" fillId="7" borderId="47" xfId="1" applyNumberFormat="1" applyFill="1" applyBorder="1"/>
    <xf numFmtId="3" fontId="22" fillId="7" borderId="47" xfId="1" applyNumberFormat="1" applyFont="1" applyFill="1" applyBorder="1"/>
    <xf numFmtId="3" fontId="23" fillId="7" borderId="80" xfId="1" applyNumberFormat="1" applyFill="1" applyBorder="1"/>
    <xf numFmtId="0" fontId="22" fillId="7" borderId="46" xfId="1" applyFont="1" applyFill="1" applyBorder="1"/>
    <xf numFmtId="171" fontId="23" fillId="0" borderId="0" xfId="13" applyNumberFormat="1" applyFont="1" applyFill="1" applyBorder="1"/>
    <xf numFmtId="0" fontId="61" fillId="0" borderId="0" xfId="1" applyFont="1" applyAlignment="1">
      <alignment horizontal="right"/>
    </xf>
    <xf numFmtId="171" fontId="74" fillId="0" borderId="0" xfId="13" applyNumberFormat="1" applyFont="1"/>
    <xf numFmtId="171" fontId="58" fillId="0" borderId="0" xfId="5" applyNumberFormat="1" applyFont="1" applyBorder="1" applyAlignment="1"/>
    <xf numFmtId="171" fontId="101" fillId="0" borderId="0" xfId="5" applyNumberFormat="1" applyFont="1" applyBorder="1" applyAlignment="1"/>
    <xf numFmtId="171" fontId="22" fillId="0" borderId="0" xfId="5" applyNumberFormat="1" applyFont="1" applyBorder="1" applyAlignment="1">
      <alignment horizontal="center"/>
    </xf>
    <xf numFmtId="171" fontId="22" fillId="0" borderId="0" xfId="5" applyNumberFormat="1" applyFont="1"/>
    <xf numFmtId="171" fontId="57" fillId="0" borderId="0" xfId="5" applyNumberFormat="1" applyFont="1"/>
    <xf numFmtId="171" fontId="22" fillId="0" borderId="0" xfId="5" applyNumberFormat="1" applyFont="1" applyAlignment="1">
      <alignment vertical="top"/>
    </xf>
    <xf numFmtId="171" fontId="57" fillId="0" borderId="0" xfId="5" applyNumberFormat="1" applyFont="1" applyAlignment="1">
      <alignment vertical="top"/>
    </xf>
    <xf numFmtId="171" fontId="16" fillId="0" borderId="0" xfId="5" applyNumberFormat="1" applyFont="1" applyAlignment="1">
      <alignment vertical="top"/>
    </xf>
    <xf numFmtId="171" fontId="95" fillId="0" borderId="0" xfId="5" applyNumberFormat="1" applyFont="1" applyAlignment="1">
      <alignment vertical="top"/>
    </xf>
    <xf numFmtId="171" fontId="16" fillId="0" borderId="0" xfId="5" applyNumberFormat="1" applyFont="1"/>
    <xf numFmtId="171" fontId="95" fillId="0" borderId="0" xfId="5" applyNumberFormat="1" applyFont="1"/>
    <xf numFmtId="172" fontId="22" fillId="14" borderId="0" xfId="1" applyNumberFormat="1" applyFont="1" applyFill="1" applyBorder="1"/>
    <xf numFmtId="172" fontId="23" fillId="14" borderId="0" xfId="1" applyNumberFormat="1" applyFont="1" applyFill="1" applyBorder="1" applyAlignment="1">
      <alignment horizontal="center"/>
    </xf>
    <xf numFmtId="172" fontId="22" fillId="5" borderId="33" xfId="1" applyNumberFormat="1" applyFont="1" applyFill="1" applyBorder="1"/>
    <xf numFmtId="172" fontId="22" fillId="9" borderId="33" xfId="1" applyNumberFormat="1" applyFont="1" applyFill="1" applyBorder="1"/>
    <xf numFmtId="172" fontId="22" fillId="14" borderId="9" xfId="1" applyNumberFormat="1" applyFont="1" applyFill="1" applyBorder="1"/>
    <xf numFmtId="172" fontId="23" fillId="14" borderId="9" xfId="1" applyNumberFormat="1" applyFont="1" applyFill="1" applyBorder="1" applyAlignment="1">
      <alignment horizontal="center"/>
    </xf>
    <xf numFmtId="3" fontId="74" fillId="0" borderId="0" xfId="1" applyNumberFormat="1" applyFont="1" applyBorder="1"/>
    <xf numFmtId="3" fontId="74" fillId="0" borderId="0" xfId="14" applyNumberFormat="1" applyFont="1" applyBorder="1"/>
    <xf numFmtId="3" fontId="22" fillId="12" borderId="16" xfId="0" applyNumberFormat="1" applyFont="1" applyFill="1" applyBorder="1" applyAlignment="1">
      <alignment vertical="center" wrapText="1"/>
    </xf>
    <xf numFmtId="3" fontId="50" fillId="12" borderId="16" xfId="0" applyNumberFormat="1" applyFont="1" applyFill="1" applyBorder="1"/>
    <xf numFmtId="166" fontId="50" fillId="12" borderId="31" xfId="0" applyNumberFormat="1" applyFont="1" applyFill="1" applyBorder="1"/>
    <xf numFmtId="3" fontId="22" fillId="12" borderId="16" xfId="0" applyNumberFormat="1" applyFont="1" applyFill="1" applyBorder="1" applyAlignment="1">
      <alignment horizontal="right"/>
    </xf>
    <xf numFmtId="3" fontId="54" fillId="12" borderId="16" xfId="0" applyNumberFormat="1" applyFont="1" applyFill="1" applyBorder="1"/>
    <xf numFmtId="3" fontId="54" fillId="12" borderId="96" xfId="0" applyNumberFormat="1" applyFont="1" applyFill="1" applyBorder="1"/>
    <xf numFmtId="171" fontId="23" fillId="10" borderId="7" xfId="13" applyNumberFormat="1" applyFont="1" applyFill="1" applyBorder="1" applyAlignment="1">
      <alignment horizontal="center"/>
    </xf>
    <xf numFmtId="3" fontId="50" fillId="12" borderId="16" xfId="0" applyNumberFormat="1" applyFont="1" applyFill="1" applyBorder="1" applyAlignment="1">
      <alignment horizontal="center"/>
    </xf>
    <xf numFmtId="3" fontId="54" fillId="12" borderId="15" xfId="0" applyNumberFormat="1" applyFont="1" applyFill="1" applyBorder="1" applyAlignment="1">
      <alignment horizontal="center"/>
    </xf>
    <xf numFmtId="171" fontId="22" fillId="10" borderId="5" xfId="13" applyNumberFormat="1" applyFont="1" applyFill="1" applyBorder="1" applyAlignment="1">
      <alignment horizontal="center"/>
    </xf>
    <xf numFmtId="0" fontId="22" fillId="12" borderId="0" xfId="1" applyFont="1" applyFill="1" applyBorder="1" applyAlignment="1">
      <alignment horizontal="center" wrapText="1"/>
    </xf>
    <xf numFmtId="0" fontId="48" fillId="0" borderId="0" xfId="0" applyFont="1"/>
    <xf numFmtId="0" fontId="54" fillId="0" borderId="36" xfId="0" applyFont="1" applyBorder="1" applyAlignment="1">
      <alignment horizontal="center"/>
    </xf>
    <xf numFmtId="0" fontId="54" fillId="0" borderId="36" xfId="0" applyFont="1" applyBorder="1" applyAlignment="1">
      <alignment horizontal="center" wrapText="1"/>
    </xf>
    <xf numFmtId="10" fontId="76" fillId="10" borderId="10" xfId="13" applyNumberFormat="1" applyFont="1" applyFill="1" applyBorder="1" applyAlignment="1">
      <alignment horizontal="right"/>
    </xf>
    <xf numFmtId="171" fontId="23" fillId="12" borderId="0" xfId="13" applyNumberFormat="1" applyFont="1" applyFill="1" applyBorder="1"/>
    <xf numFmtId="2" fontId="23" fillId="12" borderId="10" xfId="1" applyNumberFormat="1" applyFont="1" applyFill="1" applyBorder="1"/>
    <xf numFmtId="43" fontId="22" fillId="12" borderId="0" xfId="13" applyNumberFormat="1" applyFont="1" applyFill="1" applyBorder="1"/>
    <xf numFmtId="2" fontId="22" fillId="12" borderId="0" xfId="1" applyNumberFormat="1" applyFont="1" applyFill="1" applyBorder="1"/>
    <xf numFmtId="166" fontId="61" fillId="0" borderId="0" xfId="0" applyNumberFormat="1" applyFont="1"/>
    <xf numFmtId="171" fontId="65" fillId="7" borderId="1" xfId="13" applyNumberFormat="1" applyFont="1" applyFill="1" applyBorder="1" applyAlignment="1">
      <alignment horizontal="center"/>
    </xf>
    <xf numFmtId="171" fontId="64" fillId="7" borderId="1" xfId="13" applyNumberFormat="1" applyFont="1" applyFill="1" applyBorder="1" applyAlignment="1">
      <alignment horizontal="center"/>
    </xf>
    <xf numFmtId="171" fontId="26" fillId="7" borderId="1" xfId="13" applyNumberFormat="1" applyFont="1" applyFill="1" applyBorder="1" applyAlignment="1">
      <alignment horizontal="center"/>
    </xf>
    <xf numFmtId="171" fontId="23" fillId="7" borderId="0" xfId="13" applyNumberFormat="1" applyFont="1" applyFill="1" applyBorder="1"/>
    <xf numFmtId="171" fontId="22" fillId="7" borderId="0" xfId="13" applyNumberFormat="1" applyFont="1" applyFill="1" applyBorder="1"/>
    <xf numFmtId="171" fontId="22" fillId="7" borderId="15" xfId="13" applyNumberFormat="1" applyFont="1" applyFill="1" applyBorder="1" applyAlignment="1">
      <alignment horizontal="center"/>
    </xf>
    <xf numFmtId="171" fontId="22" fillId="7" borderId="4" xfId="13" applyNumberFormat="1" applyFont="1" applyFill="1" applyBorder="1" applyAlignment="1">
      <alignment horizontal="center"/>
    </xf>
    <xf numFmtId="171" fontId="22" fillId="7" borderId="5" xfId="13" applyNumberFormat="1" applyFont="1" applyFill="1" applyBorder="1" applyAlignment="1">
      <alignment horizontal="center"/>
    </xf>
    <xf numFmtId="171" fontId="22" fillId="7" borderId="31" xfId="13" applyNumberFormat="1" applyFont="1" applyFill="1" applyBorder="1" applyAlignment="1">
      <alignment horizontal="center"/>
    </xf>
    <xf numFmtId="171" fontId="22" fillId="7" borderId="9" xfId="13" applyNumberFormat="1" applyFont="1" applyFill="1" applyBorder="1" applyAlignment="1">
      <alignment horizontal="center"/>
    </xf>
    <xf numFmtId="171" fontId="22" fillId="7" borderId="10" xfId="13" applyNumberFormat="1" applyFont="1" applyFill="1" applyBorder="1" applyAlignment="1">
      <alignment horizontal="center"/>
    </xf>
    <xf numFmtId="171" fontId="23" fillId="0" borderId="46" xfId="13" applyNumberFormat="1" applyFont="1" applyFill="1" applyBorder="1"/>
    <xf numFmtId="171" fontId="23" fillId="7" borderId="46" xfId="13" applyNumberFormat="1" applyFont="1" applyFill="1" applyBorder="1"/>
    <xf numFmtId="171" fontId="22" fillId="7" borderId="46" xfId="13" applyNumberFormat="1" applyFont="1" applyFill="1" applyBorder="1"/>
    <xf numFmtId="171" fontId="22" fillId="0" borderId="46" xfId="13" applyNumberFormat="1" applyFont="1" applyFill="1" applyBorder="1"/>
    <xf numFmtId="171" fontId="22" fillId="5" borderId="65" xfId="13" applyNumberFormat="1" applyFont="1" applyFill="1" applyBorder="1"/>
    <xf numFmtId="171" fontId="22" fillId="5" borderId="36" xfId="13" applyNumberFormat="1" applyFont="1" applyFill="1" applyBorder="1"/>
    <xf numFmtId="171" fontId="22" fillId="0" borderId="49" xfId="13" applyNumberFormat="1" applyFont="1" applyFill="1" applyBorder="1"/>
    <xf numFmtId="171" fontId="22" fillId="0" borderId="46" xfId="13" applyNumberFormat="1" applyFont="1" applyBorder="1"/>
    <xf numFmtId="171" fontId="23" fillId="7" borderId="49" xfId="13" applyNumberFormat="1" applyFont="1" applyFill="1" applyBorder="1"/>
    <xf numFmtId="171" fontId="23" fillId="0" borderId="49" xfId="13" applyNumberFormat="1" applyFont="1" applyFill="1" applyBorder="1"/>
    <xf numFmtId="171" fontId="22" fillId="7" borderId="49" xfId="13" applyNumberFormat="1" applyFont="1" applyFill="1" applyBorder="1"/>
    <xf numFmtId="171" fontId="22" fillId="5" borderId="37" xfId="13" applyNumberFormat="1" applyFont="1" applyFill="1" applyBorder="1"/>
    <xf numFmtId="171" fontId="23" fillId="7" borderId="2" xfId="13" applyNumberFormat="1" applyFont="1" applyFill="1" applyBorder="1"/>
    <xf numFmtId="171" fontId="22" fillId="7" borderId="2" xfId="13" applyNumberFormat="1" applyFont="1" applyFill="1" applyBorder="1"/>
    <xf numFmtId="171" fontId="61" fillId="0" borderId="0" xfId="13" applyNumberFormat="1" applyFont="1" applyAlignment="1">
      <alignment horizontal="center"/>
    </xf>
    <xf numFmtId="171" fontId="22" fillId="0" borderId="0" xfId="13" applyNumberFormat="1" applyFont="1" applyFill="1" applyBorder="1"/>
    <xf numFmtId="171" fontId="23" fillId="0" borderId="0" xfId="13" applyNumberFormat="1" applyFont="1" applyBorder="1"/>
    <xf numFmtId="171" fontId="61" fillId="0" borderId="0" xfId="13" applyNumberFormat="1" applyFont="1" applyFill="1" applyBorder="1" applyAlignment="1">
      <alignment horizontal="center"/>
    </xf>
    <xf numFmtId="171" fontId="77" fillId="0" borderId="0" xfId="13" applyNumberFormat="1" applyFont="1" applyFill="1" applyBorder="1" applyAlignment="1">
      <alignment horizontal="center"/>
    </xf>
    <xf numFmtId="171" fontId="22" fillId="0" borderId="0" xfId="13" applyNumberFormat="1" applyFont="1"/>
    <xf numFmtId="43" fontId="16" fillId="0" borderId="36" xfId="8" applyFont="1" applyFill="1" applyBorder="1"/>
    <xf numFmtId="43" fontId="60" fillId="0" borderId="36" xfId="8" applyFont="1" applyFill="1" applyBorder="1"/>
    <xf numFmtId="43" fontId="100" fillId="0" borderId="36" xfId="7" applyNumberFormat="1" applyFont="1" applyFill="1" applyBorder="1"/>
    <xf numFmtId="0" fontId="5" fillId="0" borderId="36" xfId="7" applyFont="1" applyBorder="1"/>
    <xf numFmtId="43" fontId="27" fillId="0" borderId="0" xfId="7" applyNumberFormat="1" applyFont="1" applyFill="1" applyBorder="1"/>
    <xf numFmtId="43" fontId="16" fillId="0" borderId="0" xfId="7" applyNumberFormat="1" applyFont="1" applyFill="1" applyBorder="1"/>
    <xf numFmtId="0" fontId="95" fillId="0" borderId="0" xfId="0" applyFont="1" applyFill="1" applyAlignment="1">
      <alignment horizontal="center"/>
    </xf>
    <xf numFmtId="43" fontId="15" fillId="9" borderId="76" xfId="8" applyFont="1" applyFill="1" applyBorder="1"/>
    <xf numFmtId="0" fontId="61" fillId="12" borderId="7" xfId="1" applyFont="1" applyFill="1" applyBorder="1"/>
    <xf numFmtId="0" fontId="60" fillId="0" borderId="0" xfId="7" applyFont="1" applyFill="1" applyBorder="1"/>
    <xf numFmtId="3" fontId="22" fillId="12" borderId="0" xfId="1" applyNumberFormat="1" applyFont="1" applyFill="1" applyBorder="1" applyAlignment="1">
      <alignment horizontal="right"/>
    </xf>
    <xf numFmtId="0" fontId="4" fillId="0" borderId="36" xfId="7" applyFont="1" applyBorder="1"/>
    <xf numFmtId="43" fontId="22" fillId="0" borderId="0" xfId="13" applyFont="1" applyFill="1" applyBorder="1"/>
    <xf numFmtId="43" fontId="22" fillId="0" borderId="0" xfId="0" applyNumberFormat="1" applyFont="1" applyFill="1" applyBorder="1"/>
    <xf numFmtId="43" fontId="23" fillId="0" borderId="0" xfId="0" applyNumberFormat="1" applyFont="1" applyFill="1" applyBorder="1"/>
    <xf numFmtId="0" fontId="13" fillId="0" borderId="0" xfId="0" applyFont="1" applyFill="1" applyBorder="1"/>
    <xf numFmtId="170" fontId="77" fillId="0" borderId="0" xfId="13" applyNumberFormat="1" applyFont="1" applyFill="1" applyBorder="1"/>
    <xf numFmtId="171" fontId="77" fillId="0" borderId="0" xfId="13" applyNumberFormat="1" applyFont="1" applyFill="1" applyBorder="1"/>
    <xf numFmtId="43" fontId="13" fillId="0" borderId="0" xfId="0" applyNumberFormat="1" applyFont="1" applyFill="1" applyBorder="1"/>
    <xf numFmtId="171" fontId="13" fillId="0" borderId="0" xfId="13" applyNumberFormat="1" applyFont="1" applyFill="1" applyBorder="1"/>
    <xf numFmtId="0" fontId="13" fillId="0" borderId="0" xfId="0" applyFont="1" applyFill="1" applyBorder="1" applyAlignment="1">
      <alignment horizontal="center"/>
    </xf>
    <xf numFmtId="43" fontId="23" fillId="0" borderId="0" xfId="13" applyFont="1" applyFill="1" applyBorder="1" applyAlignment="1">
      <alignment horizontal="center"/>
    </xf>
    <xf numFmtId="43" fontId="22" fillId="0" borderId="0" xfId="13" applyFont="1" applyFill="1" applyBorder="1" applyAlignment="1">
      <alignment horizontal="center"/>
    </xf>
    <xf numFmtId="0" fontId="79" fillId="0" borderId="0" xfId="0" applyFont="1" applyFill="1" applyBorder="1"/>
    <xf numFmtId="3" fontId="110" fillId="6" borderId="105" xfId="0" applyNumberFormat="1" applyFont="1" applyFill="1" applyBorder="1" applyAlignment="1">
      <alignment horizontal="right" vertical="center" wrapText="1"/>
    </xf>
    <xf numFmtId="171" fontId="111" fillId="0" borderId="107" xfId="5" applyNumberFormat="1" applyFont="1" applyFill="1" applyBorder="1" applyAlignment="1">
      <alignment horizontal="right" vertical="center"/>
    </xf>
    <xf numFmtId="171" fontId="110" fillId="0" borderId="94" xfId="5" applyNumberFormat="1" applyFont="1" applyFill="1" applyBorder="1" applyAlignment="1">
      <alignment horizontal="right" vertical="center" wrapText="1"/>
    </xf>
    <xf numFmtId="171" fontId="110" fillId="6" borderId="95" xfId="5" applyNumberFormat="1" applyFont="1" applyFill="1" applyBorder="1" applyAlignment="1">
      <alignment horizontal="right" vertical="center" wrapText="1"/>
    </xf>
    <xf numFmtId="171" fontId="111" fillId="0" borderId="34" xfId="5" applyNumberFormat="1" applyFont="1" applyBorder="1" applyAlignment="1">
      <alignment horizontal="right" vertical="center"/>
    </xf>
    <xf numFmtId="0" fontId="54" fillId="0" borderId="0" xfId="7" applyFont="1"/>
    <xf numFmtId="171" fontId="61" fillId="10" borderId="0" xfId="1" applyNumberFormat="1" applyFont="1" applyFill="1" applyBorder="1"/>
    <xf numFmtId="3" fontId="61" fillId="10" borderId="0" xfId="1" applyNumberFormat="1" applyFont="1" applyFill="1" applyBorder="1"/>
    <xf numFmtId="171" fontId="61" fillId="10" borderId="0" xfId="13" applyNumberFormat="1" applyFont="1" applyFill="1" applyBorder="1" applyAlignment="1">
      <alignment horizontal="right"/>
    </xf>
    <xf numFmtId="171" fontId="37" fillId="0" borderId="0" xfId="13" applyNumberFormat="1" applyFont="1" applyBorder="1" applyAlignment="1">
      <alignment horizontal="center"/>
    </xf>
    <xf numFmtId="10" fontId="76" fillId="10" borderId="7" xfId="13" applyNumberFormat="1" applyFont="1" applyFill="1" applyBorder="1" applyAlignment="1">
      <alignment horizontal="right"/>
    </xf>
    <xf numFmtId="0" fontId="45" fillId="12" borderId="6" xfId="0" applyFont="1" applyFill="1" applyBorder="1"/>
    <xf numFmtId="0" fontId="68" fillId="0" borderId="6" xfId="0" applyFont="1" applyFill="1" applyBorder="1" applyAlignment="1"/>
    <xf numFmtId="0" fontId="50" fillId="0" borderId="36" xfId="7" applyFont="1" applyBorder="1"/>
    <xf numFmtId="0" fontId="54" fillId="0" borderId="36" xfId="7" applyFont="1" applyBorder="1"/>
    <xf numFmtId="9" fontId="54" fillId="5" borderId="36" xfId="14" applyFont="1" applyFill="1" applyBorder="1"/>
    <xf numFmtId="0" fontId="55" fillId="0" borderId="0" xfId="0" applyFont="1"/>
    <xf numFmtId="0" fontId="112" fillId="14" borderId="4" xfId="1" applyFont="1" applyFill="1" applyBorder="1"/>
    <xf numFmtId="0" fontId="112" fillId="10" borderId="6" xfId="1" applyFont="1" applyFill="1" applyBorder="1"/>
    <xf numFmtId="0" fontId="112" fillId="10" borderId="3" xfId="1" applyFont="1" applyFill="1" applyBorder="1"/>
    <xf numFmtId="0" fontId="112" fillId="12" borderId="4" xfId="0" applyFont="1" applyFill="1" applyBorder="1"/>
    <xf numFmtId="0" fontId="113" fillId="0" borderId="0" xfId="1" applyFont="1"/>
    <xf numFmtId="0" fontId="99" fillId="0" borderId="0" xfId="7" applyFont="1"/>
    <xf numFmtId="0" fontId="76" fillId="0" borderId="0" xfId="1" applyFont="1"/>
    <xf numFmtId="0" fontId="3" fillId="0" borderId="36" xfId="7" applyFont="1" applyBorder="1"/>
    <xf numFmtId="0" fontId="22" fillId="12" borderId="8" xfId="1" applyFont="1" applyFill="1" applyBorder="1"/>
    <xf numFmtId="171" fontId="22" fillId="12" borderId="9" xfId="13" applyNumberFormat="1" applyFont="1" applyFill="1" applyBorder="1"/>
    <xf numFmtId="171" fontId="23" fillId="12" borderId="9" xfId="13" applyNumberFormat="1" applyFont="1" applyFill="1" applyBorder="1"/>
    <xf numFmtId="0" fontId="65" fillId="0" borderId="0" xfId="0" applyFont="1"/>
    <xf numFmtId="0" fontId="45" fillId="14" borderId="3" xfId="1" applyFont="1" applyFill="1" applyBorder="1"/>
    <xf numFmtId="0" fontId="45" fillId="10" borderId="3" xfId="1" applyFont="1" applyFill="1" applyBorder="1"/>
    <xf numFmtId="0" fontId="45" fillId="10" borderId="6" xfId="1" applyFont="1" applyFill="1" applyBorder="1"/>
    <xf numFmtId="0" fontId="45" fillId="12" borderId="3" xfId="1" applyFont="1" applyFill="1" applyBorder="1"/>
    <xf numFmtId="0" fontId="22" fillId="10" borderId="6" xfId="1" applyFont="1" applyFill="1" applyBorder="1"/>
    <xf numFmtId="0" fontId="61" fillId="0" borderId="0" xfId="7" applyFont="1" applyAlignment="1">
      <alignment horizontal="center"/>
    </xf>
    <xf numFmtId="0" fontId="15" fillId="0" borderId="0" xfId="0" applyFont="1" applyAlignment="1">
      <alignment horizontal="left" vertical="top"/>
    </xf>
    <xf numFmtId="0" fontId="54" fillId="0" borderId="0" xfId="0" applyFont="1"/>
    <xf numFmtId="171" fontId="22" fillId="5" borderId="35" xfId="13" applyNumberFormat="1" applyFont="1" applyFill="1" applyBorder="1"/>
    <xf numFmtId="171" fontId="23" fillId="0" borderId="0" xfId="1" applyNumberFormat="1"/>
    <xf numFmtId="3" fontId="110" fillId="6" borderId="45" xfId="0" applyNumberFormat="1" applyFont="1" applyFill="1" applyBorder="1" applyAlignment="1">
      <alignment horizontal="right" vertical="center" wrapText="1"/>
    </xf>
    <xf numFmtId="10" fontId="23" fillId="0" borderId="0" xfId="1" applyNumberFormat="1" applyFont="1"/>
    <xf numFmtId="3" fontId="76" fillId="12" borderId="0" xfId="1" applyNumberFormat="1" applyFont="1" applyFill="1" applyBorder="1" applyAlignment="1">
      <alignment horizontal="center"/>
    </xf>
    <xf numFmtId="9" fontId="23" fillId="0" borderId="0" xfId="14" applyFont="1"/>
    <xf numFmtId="0" fontId="2" fillId="0" borderId="36" xfId="7" applyFont="1" applyBorder="1"/>
    <xf numFmtId="171" fontId="54" fillId="10" borderId="36" xfId="13" applyNumberFormat="1" applyFont="1" applyFill="1" applyBorder="1" applyAlignment="1">
      <alignment horizontal="right" wrapText="1"/>
    </xf>
    <xf numFmtId="171" fontId="54" fillId="10" borderId="36" xfId="13" applyNumberFormat="1" applyFont="1" applyFill="1" applyBorder="1" applyAlignment="1">
      <alignment horizontal="center" wrapText="1"/>
    </xf>
    <xf numFmtId="171" fontId="54" fillId="10" borderId="36" xfId="13" applyNumberFormat="1" applyFont="1" applyFill="1" applyBorder="1" applyAlignment="1">
      <alignment horizontal="right"/>
    </xf>
    <xf numFmtId="0" fontId="54" fillId="10" borderId="36" xfId="0" applyFont="1" applyFill="1" applyBorder="1" applyAlignment="1">
      <alignment horizontal="center"/>
    </xf>
    <xf numFmtId="3" fontId="54" fillId="10" borderId="36" xfId="0" applyNumberFormat="1" applyFont="1" applyFill="1" applyBorder="1" applyAlignment="1">
      <alignment horizontal="right"/>
    </xf>
    <xf numFmtId="4" fontId="22" fillId="10" borderId="52" xfId="1" applyNumberFormat="1" applyFont="1" applyFill="1" applyBorder="1"/>
    <xf numFmtId="10" fontId="22" fillId="10" borderId="52" xfId="1" applyNumberFormat="1" applyFont="1" applyFill="1" applyBorder="1"/>
    <xf numFmtId="4" fontId="22" fillId="14" borderId="0" xfId="1" applyNumberFormat="1" applyFont="1" applyFill="1" applyBorder="1" applyAlignment="1">
      <alignment horizontal="right"/>
    </xf>
    <xf numFmtId="0" fontId="22" fillId="14" borderId="0" xfId="1" applyFont="1" applyFill="1" applyBorder="1" applyAlignment="1">
      <alignment horizontal="right"/>
    </xf>
    <xf numFmtId="0" fontId="54" fillId="5" borderId="36" xfId="0" applyFont="1" applyFill="1" applyBorder="1" applyAlignment="1">
      <alignment horizontal="center"/>
    </xf>
    <xf numFmtId="171" fontId="54" fillId="5" borderId="36" xfId="13" applyNumberFormat="1" applyFont="1" applyFill="1" applyBorder="1" applyAlignment="1">
      <alignment horizontal="right"/>
    </xf>
    <xf numFmtId="170" fontId="22" fillId="12" borderId="1" xfId="1" applyNumberFormat="1" applyFont="1" applyFill="1" applyBorder="1"/>
    <xf numFmtId="167" fontId="76" fillId="12" borderId="29" xfId="1" applyNumberFormat="1" applyFont="1" applyFill="1" applyBorder="1" applyAlignment="1">
      <alignment horizontal="center"/>
    </xf>
    <xf numFmtId="0" fontId="109" fillId="17" borderId="70" xfId="0" applyFont="1" applyFill="1" applyBorder="1"/>
    <xf numFmtId="0" fontId="0" fillId="5" borderId="70" xfId="0" applyFill="1" applyBorder="1"/>
    <xf numFmtId="10" fontId="22" fillId="5" borderId="66" xfId="14" applyNumberFormat="1" applyFont="1" applyFill="1" applyBorder="1"/>
    <xf numFmtId="171" fontId="22" fillId="0" borderId="36" xfId="1" applyNumberFormat="1" applyFont="1" applyBorder="1"/>
    <xf numFmtId="0" fontId="22" fillId="0" borderId="36" xfId="1" applyFont="1" applyBorder="1"/>
    <xf numFmtId="171" fontId="22" fillId="5" borderId="34" xfId="1" applyNumberFormat="1" applyFont="1" applyFill="1" applyBorder="1"/>
    <xf numFmtId="171" fontId="22" fillId="5" borderId="94" xfId="1" applyNumberFormat="1" applyFont="1" applyFill="1" applyBorder="1"/>
    <xf numFmtId="0" fontId="23" fillId="5" borderId="85" xfId="1" applyFont="1" applyFill="1" applyBorder="1"/>
    <xf numFmtId="170" fontId="22" fillId="0" borderId="49" xfId="13" applyNumberFormat="1" applyFont="1" applyFill="1" applyBorder="1"/>
    <xf numFmtId="170" fontId="22" fillId="7" borderId="46" xfId="13" applyNumberFormat="1" applyFont="1" applyFill="1" applyBorder="1"/>
    <xf numFmtId="170" fontId="22" fillId="0" borderId="0" xfId="13" applyNumberFormat="1" applyFont="1" applyFill="1" applyBorder="1"/>
    <xf numFmtId="17" fontId="59" fillId="0" borderId="0" xfId="0" applyNumberFormat="1" applyFont="1" applyBorder="1"/>
    <xf numFmtId="0" fontId="23" fillId="0" borderId="50" xfId="0" applyFont="1" applyBorder="1" applyAlignment="1">
      <alignment horizontal="left" vertical="top"/>
    </xf>
    <xf numFmtId="17" fontId="59" fillId="0" borderId="0" xfId="0" applyNumberFormat="1" applyFont="1" applyBorder="1" applyAlignment="1">
      <alignment horizontal="left" vertical="top"/>
    </xf>
    <xf numFmtId="17" fontId="59" fillId="0" borderId="0" xfId="0" applyNumberFormat="1" applyFont="1" applyBorder="1" applyAlignment="1">
      <alignment horizontal="center" vertical="top"/>
    </xf>
    <xf numFmtId="0" fontId="23" fillId="0" borderId="51" xfId="0" applyFont="1" applyBorder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2" fillId="0" borderId="0" xfId="0" applyFont="1" applyAlignment="1">
      <alignment horizontal="left" vertical="top"/>
    </xf>
    <xf numFmtId="0" fontId="22" fillId="0" borderId="52" xfId="0" applyFont="1" applyBorder="1" applyAlignment="1">
      <alignment horizont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horizontal="center" vertical="top"/>
    </xf>
    <xf numFmtId="17" fontId="59" fillId="3" borderId="3" xfId="0" applyNumberFormat="1" applyFont="1" applyFill="1" applyBorder="1" applyAlignment="1">
      <alignment horizontal="left" vertical="top"/>
    </xf>
    <xf numFmtId="17" fontId="59" fillId="3" borderId="4" xfId="0" applyNumberFormat="1" applyFont="1" applyFill="1" applyBorder="1" applyAlignment="1">
      <alignment horizontal="center" vertical="top"/>
    </xf>
    <xf numFmtId="17" fontId="59" fillId="3" borderId="4" xfId="0" applyNumberFormat="1" applyFont="1" applyFill="1" applyBorder="1"/>
    <xf numFmtId="0" fontId="23" fillId="3" borderId="4" xfId="0" applyFont="1" applyFill="1" applyBorder="1"/>
    <xf numFmtId="17" fontId="59" fillId="3" borderId="0" xfId="0" applyNumberFormat="1" applyFont="1" applyFill="1" applyBorder="1" applyAlignment="1">
      <alignment horizontal="center" vertical="top"/>
    </xf>
    <xf numFmtId="17" fontId="59" fillId="3" borderId="0" xfId="0" applyNumberFormat="1" applyFont="1" applyFill="1" applyBorder="1"/>
    <xf numFmtId="0" fontId="23" fillId="3" borderId="0" xfId="0" applyFont="1" applyFill="1" applyBorder="1"/>
    <xf numFmtId="0" fontId="22" fillId="3" borderId="0" xfId="0" applyFont="1" applyFill="1" applyBorder="1" applyAlignment="1">
      <alignment horizontal="center"/>
    </xf>
    <xf numFmtId="0" fontId="22" fillId="3" borderId="0" xfId="0" applyFont="1" applyFill="1" applyBorder="1"/>
    <xf numFmtId="0" fontId="23" fillId="3" borderId="0" xfId="0" applyFont="1" applyFill="1" applyBorder="1" applyAlignment="1">
      <alignment vertical="center" wrapText="1"/>
    </xf>
    <xf numFmtId="0" fontId="23" fillId="3" borderId="7" xfId="0" applyFont="1" applyFill="1" applyBorder="1"/>
    <xf numFmtId="0" fontId="23" fillId="3" borderId="0" xfId="0" applyFont="1" applyFill="1" applyBorder="1" applyAlignment="1">
      <alignment horizontal="center"/>
    </xf>
    <xf numFmtId="169" fontId="23" fillId="3" borderId="0" xfId="0" applyNumberFormat="1" applyFont="1" applyFill="1" applyBorder="1"/>
    <xf numFmtId="0" fontId="23" fillId="3" borderId="0" xfId="0" applyFont="1" applyFill="1" applyBorder="1" applyAlignment="1">
      <alignment horizontal="center" vertical="top"/>
    </xf>
    <xf numFmtId="10" fontId="23" fillId="3" borderId="0" xfId="0" applyNumberFormat="1" applyFont="1" applyFill="1" applyBorder="1" applyAlignment="1">
      <alignment vertical="top"/>
    </xf>
    <xf numFmtId="0" fontId="23" fillId="3" borderId="8" xfId="0" applyFont="1" applyFill="1" applyBorder="1" applyAlignment="1">
      <alignment horizontal="left" vertical="top"/>
    </xf>
    <xf numFmtId="0" fontId="23" fillId="3" borderId="9" xfId="0" applyFont="1" applyFill="1" applyBorder="1" applyAlignment="1">
      <alignment horizontal="center" vertical="top"/>
    </xf>
    <xf numFmtId="0" fontId="23" fillId="3" borderId="9" xfId="0" applyFont="1" applyFill="1" applyBorder="1"/>
    <xf numFmtId="0" fontId="23" fillId="0" borderId="0" xfId="0" applyFont="1" applyFill="1" applyBorder="1" applyAlignment="1">
      <alignment horizontal="left" vertical="top"/>
    </xf>
    <xf numFmtId="0" fontId="22" fillId="3" borderId="6" xfId="0" applyFont="1" applyFill="1" applyBorder="1" applyAlignment="1">
      <alignment vertical="top"/>
    </xf>
    <xf numFmtId="0" fontId="22" fillId="3" borderId="0" xfId="0" applyFont="1" applyFill="1" applyBorder="1" applyAlignment="1">
      <alignment vertical="top"/>
    </xf>
    <xf numFmtId="3" fontId="23" fillId="5" borderId="36" xfId="0" applyNumberFormat="1" applyFont="1" applyFill="1" applyBorder="1" applyAlignment="1">
      <alignment horizontal="right" vertical="center" wrapText="1"/>
    </xf>
    <xf numFmtId="170" fontId="23" fillId="3" borderId="0" xfId="0" applyNumberFormat="1" applyFont="1" applyFill="1" applyBorder="1"/>
    <xf numFmtId="3" fontId="23" fillId="3" borderId="0" xfId="0" applyNumberFormat="1" applyFont="1" applyFill="1" applyBorder="1"/>
    <xf numFmtId="0" fontId="23" fillId="0" borderId="0" xfId="0" applyFont="1" applyAlignment="1">
      <alignment vertical="top"/>
    </xf>
    <xf numFmtId="6" fontId="23" fillId="3" borderId="0" xfId="0" applyNumberFormat="1" applyFont="1" applyFill="1" applyBorder="1"/>
    <xf numFmtId="3" fontId="23" fillId="16" borderId="36" xfId="0" applyNumberFormat="1" applyFont="1" applyFill="1" applyBorder="1" applyAlignment="1">
      <alignment horizontal="right" vertical="center" wrapText="1"/>
    </xf>
    <xf numFmtId="6" fontId="22" fillId="3" borderId="0" xfId="0" applyNumberFormat="1" applyFont="1" applyFill="1" applyBorder="1"/>
    <xf numFmtId="17" fontId="110" fillId="0" borderId="74" xfId="0" applyNumberFormat="1" applyFont="1" applyBorder="1" applyAlignment="1">
      <alignment horizontal="center" vertical="center"/>
    </xf>
    <xf numFmtId="3" fontId="110" fillId="0" borderId="73" xfId="0" applyNumberFormat="1" applyFont="1" applyBorder="1" applyAlignment="1">
      <alignment horizontal="right" vertical="center"/>
    </xf>
    <xf numFmtId="3" fontId="108" fillId="6" borderId="36" xfId="0" applyNumberFormat="1" applyFont="1" applyFill="1" applyBorder="1" applyAlignment="1">
      <alignment horizontal="right" vertical="center" wrapText="1"/>
    </xf>
    <xf numFmtId="3" fontId="108" fillId="0" borderId="39" xfId="0" applyNumberFormat="1" applyFont="1" applyFill="1" applyBorder="1" applyAlignment="1">
      <alignment horizontal="right" vertical="center" wrapText="1"/>
    </xf>
    <xf numFmtId="3" fontId="108" fillId="0" borderId="36" xfId="0" applyNumberFormat="1" applyFont="1" applyFill="1" applyBorder="1" applyAlignment="1">
      <alignment horizontal="right" vertical="center" wrapText="1"/>
    </xf>
    <xf numFmtId="3" fontId="108" fillId="6" borderId="40" xfId="0" applyNumberFormat="1" applyFont="1" applyFill="1" applyBorder="1" applyAlignment="1">
      <alignment horizontal="right" vertical="center" wrapText="1"/>
    </xf>
    <xf numFmtId="3" fontId="108" fillId="0" borderId="66" xfId="0" applyNumberFormat="1" applyFont="1" applyFill="1" applyBorder="1" applyAlignment="1">
      <alignment horizontal="right" vertical="center" wrapText="1"/>
    </xf>
    <xf numFmtId="3" fontId="108" fillId="6" borderId="65" xfId="0" applyNumberFormat="1" applyFont="1" applyFill="1" applyBorder="1" applyAlignment="1">
      <alignment horizontal="right" vertical="center" wrapText="1"/>
    </xf>
    <xf numFmtId="17" fontId="110" fillId="0" borderId="72" xfId="0" applyNumberFormat="1" applyFont="1" applyBorder="1" applyAlignment="1">
      <alignment horizontal="center" vertical="center"/>
    </xf>
    <xf numFmtId="3" fontId="108" fillId="0" borderId="36" xfId="0" applyNumberFormat="1" applyFont="1" applyBorder="1" applyAlignment="1">
      <alignment horizontal="right" vertical="center"/>
    </xf>
    <xf numFmtId="17" fontId="110" fillId="0" borderId="75" xfId="0" applyNumberFormat="1" applyFont="1" applyBorder="1" applyAlignment="1">
      <alignment horizontal="left" vertical="center"/>
    </xf>
    <xf numFmtId="3" fontId="108" fillId="0" borderId="73" xfId="0" applyNumberFormat="1" applyFont="1" applyBorder="1" applyAlignment="1">
      <alignment horizontal="right" vertical="center"/>
    </xf>
    <xf numFmtId="3" fontId="108" fillId="6" borderId="36" xfId="0" applyNumberFormat="1" applyFont="1" applyFill="1" applyBorder="1" applyAlignment="1">
      <alignment horizontal="right" vertical="center"/>
    </xf>
    <xf numFmtId="17" fontId="110" fillId="0" borderId="73" xfId="0" applyNumberFormat="1" applyFont="1" applyBorder="1" applyAlignment="1">
      <alignment vertical="center"/>
    </xf>
    <xf numFmtId="17" fontId="110" fillId="7" borderId="75" xfId="0" applyNumberFormat="1" applyFont="1" applyFill="1" applyBorder="1" applyAlignment="1">
      <alignment horizontal="left" vertical="center"/>
    </xf>
    <xf numFmtId="17" fontId="110" fillId="7" borderId="74" xfId="0" applyNumberFormat="1" applyFont="1" applyFill="1" applyBorder="1" applyAlignment="1">
      <alignment horizontal="center" vertical="center"/>
    </xf>
    <xf numFmtId="17" fontId="110" fillId="7" borderId="73" xfId="0" applyNumberFormat="1" applyFont="1" applyFill="1" applyBorder="1" applyAlignment="1">
      <alignment vertical="center"/>
    </xf>
    <xf numFmtId="3" fontId="108" fillId="7" borderId="36" xfId="0" applyNumberFormat="1" applyFont="1" applyFill="1" applyBorder="1" applyAlignment="1">
      <alignment horizontal="right" vertical="center"/>
    </xf>
    <xf numFmtId="3" fontId="108" fillId="7" borderId="39" xfId="0" applyNumberFormat="1" applyFont="1" applyFill="1" applyBorder="1" applyAlignment="1">
      <alignment horizontal="right" vertical="center" wrapText="1"/>
    </xf>
    <xf numFmtId="3" fontId="108" fillId="7" borderId="36" xfId="0" applyNumberFormat="1" applyFont="1" applyFill="1" applyBorder="1" applyAlignment="1">
      <alignment horizontal="right" vertical="center" wrapText="1"/>
    </xf>
    <xf numFmtId="3" fontId="108" fillId="6" borderId="40" xfId="0" applyNumberFormat="1" applyFont="1" applyFill="1" applyBorder="1" applyAlignment="1">
      <alignment horizontal="right" vertical="center"/>
    </xf>
    <xf numFmtId="3" fontId="108" fillId="7" borderId="66" xfId="0" applyNumberFormat="1" applyFont="1" applyFill="1" applyBorder="1" applyAlignment="1">
      <alignment horizontal="right" vertical="center" wrapText="1"/>
    </xf>
    <xf numFmtId="3" fontId="108" fillId="6" borderId="65" xfId="0" applyNumberFormat="1" applyFont="1" applyFill="1" applyBorder="1" applyAlignment="1">
      <alignment horizontal="right" vertical="center"/>
    </xf>
    <xf numFmtId="3" fontId="108" fillId="0" borderId="39" xfId="0" applyNumberFormat="1" applyFont="1" applyBorder="1" applyAlignment="1">
      <alignment horizontal="right" vertical="center"/>
    </xf>
    <xf numFmtId="3" fontId="108" fillId="0" borderId="66" xfId="0" applyNumberFormat="1" applyFont="1" applyBorder="1" applyAlignment="1">
      <alignment horizontal="right" vertical="center"/>
    </xf>
    <xf numFmtId="17" fontId="110" fillId="0" borderId="102" xfId="0" applyNumberFormat="1" applyFont="1" applyBorder="1" applyAlignment="1">
      <alignment horizontal="left" vertical="center"/>
    </xf>
    <xf numFmtId="17" fontId="110" fillId="0" borderId="103" xfId="0" applyNumberFormat="1" applyFont="1" applyBorder="1" applyAlignment="1">
      <alignment horizontal="center" vertical="center"/>
    </xf>
    <xf numFmtId="17" fontId="110" fillId="0" borderId="104" xfId="0" applyNumberFormat="1" applyFont="1" applyBorder="1" applyAlignment="1">
      <alignment vertical="center"/>
    </xf>
    <xf numFmtId="3" fontId="108" fillId="0" borderId="105" xfId="0" applyNumberFormat="1" applyFont="1" applyBorder="1" applyAlignment="1">
      <alignment horizontal="right" vertical="center"/>
    </xf>
    <xf numFmtId="3" fontId="108" fillId="6" borderId="105" xfId="0" applyNumberFormat="1" applyFont="1" applyFill="1" applyBorder="1" applyAlignment="1">
      <alignment horizontal="right" vertical="center"/>
    </xf>
    <xf numFmtId="3" fontId="108" fillId="0" borderId="106" xfId="0" applyNumberFormat="1" applyFont="1" applyBorder="1" applyAlignment="1">
      <alignment horizontal="right" vertical="center"/>
    </xf>
    <xf numFmtId="3" fontId="108" fillId="6" borderId="105" xfId="0" applyNumberFormat="1" applyFont="1" applyFill="1" applyBorder="1" applyAlignment="1">
      <alignment horizontal="right" vertical="center" wrapText="1"/>
    </xf>
    <xf numFmtId="3" fontId="108" fillId="7" borderId="106" xfId="0" applyNumberFormat="1" applyFont="1" applyFill="1" applyBorder="1" applyAlignment="1">
      <alignment horizontal="right" vertical="center" wrapText="1"/>
    </xf>
    <xf numFmtId="3" fontId="108" fillId="6" borderId="107" xfId="0" applyNumberFormat="1" applyFont="1" applyFill="1" applyBorder="1" applyAlignment="1">
      <alignment horizontal="right" vertical="center" wrapText="1"/>
    </xf>
    <xf numFmtId="3" fontId="108" fillId="0" borderId="108" xfId="0" applyNumberFormat="1" applyFont="1" applyBorder="1" applyAlignment="1">
      <alignment horizontal="right" vertical="center"/>
    </xf>
    <xf numFmtId="3" fontId="108" fillId="6" borderId="109" xfId="0" applyNumberFormat="1" applyFont="1" applyFill="1" applyBorder="1" applyAlignment="1">
      <alignment horizontal="right" vertical="center" wrapText="1"/>
    </xf>
    <xf numFmtId="17" fontId="110" fillId="0" borderId="97" xfId="0" applyNumberFormat="1" applyFont="1" applyBorder="1" applyAlignment="1">
      <alignment horizontal="left" vertical="center"/>
    </xf>
    <xf numFmtId="17" fontId="110" fillId="0" borderId="98" xfId="0" applyNumberFormat="1" applyFont="1" applyBorder="1" applyAlignment="1">
      <alignment horizontal="center" vertical="center"/>
    </xf>
    <xf numFmtId="17" fontId="110" fillId="0" borderId="99" xfId="0" applyNumberFormat="1" applyFont="1" applyBorder="1" applyAlignment="1">
      <alignment vertical="center"/>
    </xf>
    <xf numFmtId="3" fontId="108" fillId="0" borderId="61" xfId="0" applyNumberFormat="1" applyFont="1" applyBorder="1" applyAlignment="1">
      <alignment horizontal="right" vertical="center"/>
    </xf>
    <xf numFmtId="3" fontId="108" fillId="6" borderId="61" xfId="0" applyNumberFormat="1" applyFont="1" applyFill="1" applyBorder="1" applyAlignment="1">
      <alignment horizontal="right" vertical="center"/>
    </xf>
    <xf numFmtId="3" fontId="108" fillId="0" borderId="60" xfId="0" applyNumberFormat="1" applyFont="1" applyBorder="1" applyAlignment="1">
      <alignment horizontal="right" vertical="center"/>
    </xf>
    <xf numFmtId="3" fontId="108" fillId="6" borderId="61" xfId="0" applyNumberFormat="1" applyFont="1" applyFill="1" applyBorder="1" applyAlignment="1">
      <alignment horizontal="right" vertical="center" wrapText="1"/>
    </xf>
    <xf numFmtId="3" fontId="108" fillId="7" borderId="60" xfId="0" applyNumberFormat="1" applyFont="1" applyFill="1" applyBorder="1" applyAlignment="1">
      <alignment horizontal="right" vertical="center" wrapText="1"/>
    </xf>
    <xf numFmtId="3" fontId="108" fillId="6" borderId="62" xfId="0" applyNumberFormat="1" applyFont="1" applyFill="1" applyBorder="1" applyAlignment="1">
      <alignment horizontal="right" vertical="center" wrapText="1"/>
    </xf>
    <xf numFmtId="3" fontId="108" fillId="0" borderId="100" xfId="0" applyNumberFormat="1" applyFont="1" applyBorder="1" applyAlignment="1">
      <alignment horizontal="right" vertical="center"/>
    </xf>
    <xf numFmtId="3" fontId="108" fillId="6" borderId="101" xfId="0" applyNumberFormat="1" applyFont="1" applyFill="1" applyBorder="1" applyAlignment="1">
      <alignment horizontal="right" vertical="center" wrapText="1"/>
    </xf>
    <xf numFmtId="3" fontId="108" fillId="0" borderId="60" xfId="0" applyNumberFormat="1" applyFont="1" applyFill="1" applyBorder="1" applyAlignment="1">
      <alignment horizontal="right" vertical="center" wrapText="1"/>
    </xf>
    <xf numFmtId="17" fontId="110" fillId="0" borderId="75" xfId="0" applyNumberFormat="1" applyFont="1" applyFill="1" applyBorder="1" applyAlignment="1">
      <alignment horizontal="left" vertical="center"/>
    </xf>
    <xf numFmtId="17" fontId="110" fillId="0" borderId="72" xfId="0" applyNumberFormat="1" applyFont="1" applyFill="1" applyBorder="1" applyAlignment="1">
      <alignment horizontal="center" vertical="center"/>
    </xf>
    <xf numFmtId="3" fontId="108" fillId="0" borderId="66" xfId="0" applyNumberFormat="1" applyFont="1" applyFill="1" applyBorder="1" applyAlignment="1">
      <alignment horizontal="right" vertical="center"/>
    </xf>
    <xf numFmtId="3" fontId="108" fillId="0" borderId="39" xfId="0" applyNumberFormat="1" applyFont="1" applyFill="1" applyBorder="1" applyAlignment="1">
      <alignment horizontal="right" vertical="center"/>
    </xf>
    <xf numFmtId="17" fontId="110" fillId="0" borderId="103" xfId="0" applyNumberFormat="1" applyFont="1" applyFill="1" applyBorder="1" applyAlignment="1">
      <alignment horizontal="center" vertical="center"/>
    </xf>
    <xf numFmtId="17" fontId="110" fillId="0" borderId="74" xfId="0" applyNumberFormat="1" applyFont="1" applyFill="1" applyBorder="1" applyAlignment="1">
      <alignment horizontal="center" vertical="center"/>
    </xf>
    <xf numFmtId="3" fontId="108" fillId="0" borderId="111" xfId="0" applyNumberFormat="1" applyFont="1" applyFill="1" applyBorder="1" applyAlignment="1">
      <alignment horizontal="right" vertical="center" wrapText="1"/>
    </xf>
    <xf numFmtId="3" fontId="108" fillId="6" borderId="45" xfId="0" applyNumberFormat="1" applyFont="1" applyFill="1" applyBorder="1" applyAlignment="1">
      <alignment horizontal="right" vertical="center" wrapText="1"/>
    </xf>
    <xf numFmtId="3" fontId="108" fillId="0" borderId="45" xfId="0" applyNumberFormat="1" applyFont="1" applyBorder="1" applyAlignment="1">
      <alignment horizontal="right" vertical="center"/>
    </xf>
    <xf numFmtId="3" fontId="108" fillId="0" borderId="45" xfId="0" applyNumberFormat="1" applyFont="1" applyFill="1" applyBorder="1" applyAlignment="1">
      <alignment horizontal="right" vertical="center" wrapText="1"/>
    </xf>
    <xf numFmtId="3" fontId="108" fillId="6" borderId="112" xfId="0" applyNumberFormat="1" applyFont="1" applyFill="1" applyBorder="1" applyAlignment="1">
      <alignment horizontal="right" vertical="center" wrapText="1"/>
    </xf>
    <xf numFmtId="3" fontId="108" fillId="0" borderId="38" xfId="0" applyNumberFormat="1" applyFont="1" applyFill="1" applyBorder="1" applyAlignment="1">
      <alignment horizontal="right" vertical="center" wrapText="1"/>
    </xf>
    <xf numFmtId="3" fontId="108" fillId="6" borderId="76" xfId="0" applyNumberFormat="1" applyFont="1" applyFill="1" applyBorder="1" applyAlignment="1">
      <alignment horizontal="right" vertical="center" wrapText="1"/>
    </xf>
    <xf numFmtId="3" fontId="108" fillId="0" borderId="61" xfId="0" applyNumberFormat="1" applyFont="1" applyFill="1" applyBorder="1" applyAlignment="1">
      <alignment horizontal="right" vertical="center" wrapText="1"/>
    </xf>
    <xf numFmtId="3" fontId="108" fillId="0" borderId="100" xfId="0" applyNumberFormat="1" applyFont="1" applyFill="1" applyBorder="1" applyAlignment="1">
      <alignment horizontal="right" vertical="center" wrapText="1"/>
    </xf>
    <xf numFmtId="3" fontId="108" fillId="0" borderId="106" xfId="0" applyNumberFormat="1" applyFont="1" applyFill="1" applyBorder="1" applyAlignment="1">
      <alignment horizontal="right" vertical="center" wrapText="1"/>
    </xf>
    <xf numFmtId="3" fontId="108" fillId="7" borderId="105" xfId="0" applyNumberFormat="1" applyFont="1" applyFill="1" applyBorder="1" applyAlignment="1">
      <alignment horizontal="right" vertical="center" wrapText="1"/>
    </xf>
    <xf numFmtId="3" fontId="108" fillId="6" borderId="107" xfId="0" applyNumberFormat="1" applyFont="1" applyFill="1" applyBorder="1" applyAlignment="1">
      <alignment horizontal="right" vertical="center"/>
    </xf>
    <xf numFmtId="3" fontId="108" fillId="7" borderId="108" xfId="0" applyNumberFormat="1" applyFont="1" applyFill="1" applyBorder="1" applyAlignment="1">
      <alignment horizontal="right" vertical="center" wrapText="1"/>
    </xf>
    <xf numFmtId="3" fontId="108" fillId="6" borderId="109" xfId="0" applyNumberFormat="1" applyFont="1" applyFill="1" applyBorder="1" applyAlignment="1">
      <alignment horizontal="right" vertical="center"/>
    </xf>
    <xf numFmtId="3" fontId="108" fillId="0" borderId="69" xfId="0" applyNumberFormat="1" applyFont="1" applyFill="1" applyBorder="1" applyAlignment="1">
      <alignment horizontal="right" vertical="center" wrapText="1"/>
    </xf>
    <xf numFmtId="3" fontId="108" fillId="6" borderId="70" xfId="0" applyNumberFormat="1" applyFont="1" applyFill="1" applyBorder="1" applyAlignment="1">
      <alignment horizontal="right" vertical="center"/>
    </xf>
    <xf numFmtId="3" fontId="108" fillId="0" borderId="70" xfId="0" applyNumberFormat="1" applyFont="1" applyBorder="1" applyAlignment="1">
      <alignment horizontal="right" vertical="center"/>
    </xf>
    <xf numFmtId="3" fontId="108" fillId="6" borderId="70" xfId="0" applyNumberFormat="1" applyFont="1" applyFill="1" applyBorder="1" applyAlignment="1">
      <alignment horizontal="right" vertical="center" wrapText="1"/>
    </xf>
    <xf numFmtId="3" fontId="108" fillId="7" borderId="69" xfId="0" applyNumberFormat="1" applyFont="1" applyFill="1" applyBorder="1" applyAlignment="1">
      <alignment horizontal="right" vertical="center" wrapText="1"/>
    </xf>
    <xf numFmtId="3" fontId="108" fillId="7" borderId="70" xfId="0" applyNumberFormat="1" applyFont="1" applyFill="1" applyBorder="1" applyAlignment="1">
      <alignment horizontal="right" vertical="center" wrapText="1"/>
    </xf>
    <xf numFmtId="3" fontId="108" fillId="6" borderId="93" xfId="0" applyNumberFormat="1" applyFont="1" applyFill="1" applyBorder="1" applyAlignment="1">
      <alignment horizontal="right" vertical="center"/>
    </xf>
    <xf numFmtId="3" fontId="108" fillId="7" borderId="80" xfId="0" applyNumberFormat="1" applyFont="1" applyFill="1" applyBorder="1" applyAlignment="1">
      <alignment horizontal="right" vertical="center" wrapText="1"/>
    </xf>
    <xf numFmtId="3" fontId="108" fillId="6" borderId="79" xfId="0" applyNumberFormat="1" applyFont="1" applyFill="1" applyBorder="1" applyAlignment="1">
      <alignment horizontal="right" vertical="center"/>
    </xf>
    <xf numFmtId="3" fontId="108" fillId="7" borderId="61" xfId="0" applyNumberFormat="1" applyFont="1" applyFill="1" applyBorder="1" applyAlignment="1">
      <alignment horizontal="right" vertical="center"/>
    </xf>
    <xf numFmtId="3" fontId="108" fillId="7" borderId="61" xfId="0" applyNumberFormat="1" applyFont="1" applyFill="1" applyBorder="1" applyAlignment="1">
      <alignment horizontal="right" vertical="center" wrapText="1"/>
    </xf>
    <xf numFmtId="3" fontId="108" fillId="6" borderId="62" xfId="0" applyNumberFormat="1" applyFont="1" applyFill="1" applyBorder="1" applyAlignment="1">
      <alignment horizontal="right" vertical="center"/>
    </xf>
    <xf numFmtId="3" fontId="108" fillId="7" borderId="100" xfId="0" applyNumberFormat="1" applyFont="1" applyFill="1" applyBorder="1" applyAlignment="1">
      <alignment horizontal="right" vertical="center" wrapText="1"/>
    </xf>
    <xf numFmtId="3" fontId="108" fillId="6" borderId="101" xfId="0" applyNumberFormat="1" applyFont="1" applyFill="1" applyBorder="1" applyAlignment="1">
      <alignment horizontal="right" vertical="center"/>
    </xf>
    <xf numFmtId="17" fontId="110" fillId="0" borderId="110" xfId="0" applyNumberFormat="1" applyFont="1" applyBorder="1" applyAlignment="1">
      <alignment vertical="center"/>
    </xf>
    <xf numFmtId="3" fontId="110" fillId="0" borderId="64" xfId="0" applyNumberFormat="1" applyFont="1" applyBorder="1" applyAlignment="1">
      <alignment horizontal="right" vertical="center"/>
    </xf>
    <xf numFmtId="3" fontId="108" fillId="7" borderId="70" xfId="0" applyNumberFormat="1" applyFont="1" applyFill="1" applyBorder="1" applyAlignment="1">
      <alignment horizontal="right" vertical="center"/>
    </xf>
    <xf numFmtId="3" fontId="110" fillId="0" borderId="99" xfId="0" applyNumberFormat="1" applyFont="1" applyBorder="1" applyAlignment="1">
      <alignment horizontal="right" vertical="center"/>
    </xf>
    <xf numFmtId="17" fontId="110" fillId="7" borderId="104" xfId="0" applyNumberFormat="1" applyFont="1" applyFill="1" applyBorder="1" applyAlignment="1">
      <alignment vertical="center"/>
    </xf>
    <xf numFmtId="3" fontId="108" fillId="7" borderId="105" xfId="0" applyNumberFormat="1" applyFont="1" applyFill="1" applyBorder="1" applyAlignment="1">
      <alignment horizontal="right" vertical="center"/>
    </xf>
    <xf numFmtId="3" fontId="108" fillId="5" borderId="65" xfId="0" applyNumberFormat="1" applyFont="1" applyFill="1" applyBorder="1" applyAlignment="1">
      <alignment horizontal="right" vertical="center" wrapText="1"/>
    </xf>
    <xf numFmtId="17" fontId="110" fillId="5" borderId="75" xfId="0" applyNumberFormat="1" applyFont="1" applyFill="1" applyBorder="1" applyAlignment="1">
      <alignment horizontal="left" vertical="center"/>
    </xf>
    <xf numFmtId="17" fontId="110" fillId="5" borderId="73" xfId="0" applyNumberFormat="1" applyFont="1" applyFill="1" applyBorder="1" applyAlignment="1">
      <alignment vertical="center"/>
    </xf>
    <xf numFmtId="3" fontId="108" fillId="5" borderId="36" xfId="0" applyNumberFormat="1" applyFont="1" applyFill="1" applyBorder="1" applyAlignment="1">
      <alignment horizontal="right" vertical="center"/>
    </xf>
    <xf numFmtId="3" fontId="108" fillId="5" borderId="39" xfId="0" applyNumberFormat="1" applyFont="1" applyFill="1" applyBorder="1" applyAlignment="1">
      <alignment horizontal="right" vertical="center" wrapText="1"/>
    </xf>
    <xf numFmtId="3" fontId="108" fillId="5" borderId="36" xfId="0" applyNumberFormat="1" applyFont="1" applyFill="1" applyBorder="1" applyAlignment="1">
      <alignment horizontal="right" vertical="center" wrapText="1"/>
    </xf>
    <xf numFmtId="3" fontId="108" fillId="5" borderId="40" xfId="0" applyNumberFormat="1" applyFont="1" applyFill="1" applyBorder="1" applyAlignment="1">
      <alignment horizontal="right" vertical="center" wrapText="1"/>
    </xf>
    <xf numFmtId="3" fontId="108" fillId="5" borderId="39" xfId="0" applyNumberFormat="1" applyFont="1" applyFill="1" applyBorder="1" applyAlignment="1">
      <alignment horizontal="right" vertical="center"/>
    </xf>
    <xf numFmtId="3" fontId="108" fillId="5" borderId="66" xfId="0" applyNumberFormat="1" applyFont="1" applyFill="1" applyBorder="1" applyAlignment="1">
      <alignment horizontal="right" vertical="center"/>
    </xf>
    <xf numFmtId="3" fontId="108" fillId="0" borderId="108" xfId="0" applyNumberFormat="1" applyFont="1" applyFill="1" applyBorder="1" applyAlignment="1">
      <alignment horizontal="right" vertical="center"/>
    </xf>
    <xf numFmtId="3" fontId="108" fillId="0" borderId="105" xfId="0" applyNumberFormat="1" applyFont="1" applyFill="1" applyBorder="1" applyAlignment="1">
      <alignment horizontal="right" vertical="center"/>
    </xf>
    <xf numFmtId="17" fontId="110" fillId="0" borderId="113" xfId="0" applyNumberFormat="1" applyFont="1" applyBorder="1" applyAlignment="1">
      <alignment horizontal="left" vertical="center"/>
    </xf>
    <xf numFmtId="3" fontId="108" fillId="0" borderId="66" xfId="1" applyNumberFormat="1" applyFont="1" applyFill="1" applyBorder="1" applyAlignment="1">
      <alignment horizontal="right" vertical="center"/>
    </xf>
    <xf numFmtId="2" fontId="22" fillId="12" borderId="15" xfId="7" applyNumberFormat="1" applyFont="1" applyFill="1" applyBorder="1"/>
    <xf numFmtId="2" fontId="22" fillId="12" borderId="16" xfId="7" applyNumberFormat="1" applyFont="1" applyFill="1" applyBorder="1"/>
    <xf numFmtId="2" fontId="54" fillId="5" borderId="115" xfId="7" applyNumberFormat="1" applyFont="1" applyFill="1" applyBorder="1"/>
    <xf numFmtId="173" fontId="22" fillId="12" borderId="6" xfId="13" applyNumberFormat="1" applyFont="1" applyFill="1" applyBorder="1"/>
    <xf numFmtId="0" fontId="22" fillId="5" borderId="36" xfId="1" applyFont="1" applyFill="1" applyBorder="1" applyAlignment="1">
      <alignment horizontal="center"/>
    </xf>
    <xf numFmtId="0" fontId="54" fillId="12" borderId="36" xfId="0" applyFont="1" applyFill="1" applyBorder="1" applyAlignment="1">
      <alignment horizontal="center"/>
    </xf>
    <xf numFmtId="171" fontId="54" fillId="12" borderId="36" xfId="13" applyNumberFormat="1" applyFont="1" applyFill="1" applyBorder="1" applyAlignment="1">
      <alignment horizontal="right"/>
    </xf>
    <xf numFmtId="0" fontId="54" fillId="12" borderId="52" xfId="7" applyFont="1" applyFill="1" applyBorder="1" applyAlignment="1">
      <alignment horizontal="center" vertical="center" wrapText="1"/>
    </xf>
    <xf numFmtId="0" fontId="54" fillId="0" borderId="0" xfId="7" applyFont="1" applyBorder="1"/>
    <xf numFmtId="43" fontId="22" fillId="0" borderId="0" xfId="13" applyFont="1" applyFill="1" applyBorder="1" applyAlignment="1">
      <alignment horizontal="right"/>
    </xf>
    <xf numFmtId="0" fontId="75" fillId="0" borderId="0" xfId="0" applyFont="1"/>
    <xf numFmtId="17" fontId="110" fillId="5" borderId="72" xfId="0" applyNumberFormat="1" applyFont="1" applyFill="1" applyBorder="1" applyAlignment="1">
      <alignment horizontal="center" vertical="center"/>
    </xf>
    <xf numFmtId="3" fontId="108" fillId="5" borderId="66" xfId="1" applyNumberFormat="1" applyFont="1" applyFill="1" applyBorder="1" applyAlignment="1">
      <alignment horizontal="right" vertical="center"/>
    </xf>
    <xf numFmtId="3" fontId="111" fillId="0" borderId="40" xfId="0" applyNumberFormat="1" applyFont="1" applyFill="1" applyBorder="1" applyAlignment="1">
      <alignment horizontal="right" vertical="center"/>
    </xf>
    <xf numFmtId="3" fontId="111" fillId="0" borderId="112" xfId="0" applyNumberFormat="1" applyFont="1" applyFill="1" applyBorder="1" applyAlignment="1">
      <alignment horizontal="right" vertical="center"/>
    </xf>
    <xf numFmtId="3" fontId="111" fillId="0" borderId="62" xfId="0" applyNumberFormat="1" applyFont="1" applyFill="1" applyBorder="1" applyAlignment="1">
      <alignment horizontal="right" vertical="center"/>
    </xf>
    <xf numFmtId="3" fontId="111" fillId="0" borderId="107" xfId="0" applyNumberFormat="1" applyFont="1" applyFill="1" applyBorder="1" applyAlignment="1">
      <alignment horizontal="right" vertical="center"/>
    </xf>
    <xf numFmtId="3" fontId="111" fillId="0" borderId="93" xfId="0" applyNumberFormat="1" applyFont="1" applyFill="1" applyBorder="1" applyAlignment="1">
      <alignment horizontal="right" vertical="center"/>
    </xf>
    <xf numFmtId="171" fontId="22" fillId="9" borderId="52" xfId="13" applyNumberFormat="1" applyFont="1" applyFill="1" applyBorder="1" applyAlignment="1">
      <alignment horizontal="center"/>
    </xf>
    <xf numFmtId="0" fontId="23" fillId="3" borderId="5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left" vertical="top" wrapText="1"/>
    </xf>
    <xf numFmtId="0" fontId="22" fillId="3" borderId="0" xfId="0" applyFont="1" applyFill="1" applyBorder="1" applyAlignment="1">
      <alignment horizontal="left" vertical="top" wrapText="1"/>
    </xf>
    <xf numFmtId="0" fontId="22" fillId="3" borderId="0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/>
    </xf>
    <xf numFmtId="169" fontId="22" fillId="3" borderId="0" xfId="0" applyNumberFormat="1" applyFont="1" applyFill="1" applyBorder="1" applyAlignment="1">
      <alignment horizontal="right"/>
    </xf>
    <xf numFmtId="169" fontId="61" fillId="3" borderId="0" xfId="0" applyNumberFormat="1" applyFont="1" applyFill="1" applyBorder="1" applyAlignment="1">
      <alignment horizontal="right"/>
    </xf>
    <xf numFmtId="6" fontId="22" fillId="3" borderId="0" xfId="0" applyNumberFormat="1" applyFont="1" applyFill="1" applyBorder="1" applyAlignment="1">
      <alignment horizontal="right"/>
    </xf>
    <xf numFmtId="0" fontId="23" fillId="3" borderId="10" xfId="0" applyFont="1" applyFill="1" applyBorder="1" applyAlignment="1">
      <alignment horizontal="center"/>
    </xf>
    <xf numFmtId="3" fontId="102" fillId="3" borderId="7" xfId="0" applyNumberFormat="1" applyFont="1" applyFill="1" applyBorder="1" applyAlignment="1">
      <alignment horizontal="center"/>
    </xf>
    <xf numFmtId="0" fontId="23" fillId="0" borderId="55" xfId="0" applyFont="1" applyBorder="1" applyAlignment="1">
      <alignment horizontal="left" vertical="top"/>
    </xf>
    <xf numFmtId="0" fontId="23" fillId="0" borderId="56" xfId="0" applyFont="1" applyBorder="1" applyAlignment="1">
      <alignment horizontal="center" vertical="top"/>
    </xf>
    <xf numFmtId="0" fontId="22" fillId="0" borderId="55" xfId="0" applyFont="1" applyBorder="1" applyAlignment="1">
      <alignment horizontal="left" vertical="top" wrapText="1"/>
    </xf>
    <xf numFmtId="0" fontId="22" fillId="0" borderId="56" xfId="0" applyFont="1" applyBorder="1" applyAlignment="1">
      <alignment horizontal="center" vertical="top" wrapText="1"/>
    </xf>
    <xf numFmtId="0" fontId="22" fillId="3" borderId="80" xfId="0" applyFont="1" applyFill="1" applyBorder="1" applyAlignment="1">
      <alignment horizontal="center" vertical="center" wrapText="1"/>
    </xf>
    <xf numFmtId="0" fontId="22" fillId="3" borderId="93" xfId="0" applyFont="1" applyFill="1" applyBorder="1" applyAlignment="1">
      <alignment horizontal="center" vertical="center" wrapText="1"/>
    </xf>
    <xf numFmtId="171" fontId="22" fillId="3" borderId="80" xfId="5" applyNumberFormat="1" applyFont="1" applyFill="1" applyBorder="1" applyAlignment="1">
      <alignment horizontal="center" vertical="center" wrapText="1"/>
    </xf>
    <xf numFmtId="171" fontId="22" fillId="3" borderId="70" xfId="5" applyNumberFormat="1" applyFont="1" applyFill="1" applyBorder="1" applyAlignment="1">
      <alignment horizontal="center" vertical="center" wrapText="1"/>
    </xf>
    <xf numFmtId="171" fontId="22" fillId="3" borderId="93" xfId="5" applyNumberFormat="1" applyFont="1" applyFill="1" applyBorder="1" applyAlignment="1">
      <alignment horizontal="center" vertical="center" wrapText="1"/>
    </xf>
    <xf numFmtId="0" fontId="22" fillId="0" borderId="71" xfId="0" applyFont="1" applyBorder="1" applyAlignment="1">
      <alignment horizontal="left" vertical="center"/>
    </xf>
    <xf numFmtId="0" fontId="22" fillId="0" borderId="72" xfId="0" applyFont="1" applyBorder="1" applyAlignment="1">
      <alignment horizontal="center" vertical="center"/>
    </xf>
    <xf numFmtId="3" fontId="23" fillId="0" borderId="73" xfId="0" applyNumberFormat="1" applyFont="1" applyFill="1" applyBorder="1" applyAlignment="1">
      <alignment horizontal="center" vertical="center" wrapText="1"/>
    </xf>
    <xf numFmtId="3" fontId="23" fillId="0" borderId="36" xfId="0" applyNumberFormat="1" applyFont="1" applyFill="1" applyBorder="1" applyAlignment="1">
      <alignment horizontal="center" vertical="center" wrapText="1"/>
    </xf>
    <xf numFmtId="3" fontId="23" fillId="6" borderId="36" xfId="0" applyNumberFormat="1" applyFont="1" applyFill="1" applyBorder="1" applyAlignment="1">
      <alignment horizontal="center" vertical="center" wrapText="1"/>
    </xf>
    <xf numFmtId="3" fontId="23" fillId="0" borderId="39" xfId="0" applyNumberFormat="1" applyFont="1" applyFill="1" applyBorder="1" applyAlignment="1">
      <alignment horizontal="center" vertical="center" wrapText="1"/>
    </xf>
    <xf numFmtId="3" fontId="23" fillId="6" borderId="36" xfId="0" applyNumberFormat="1" applyFont="1" applyFill="1" applyBorder="1" applyAlignment="1">
      <alignment horizontal="right" vertical="center" wrapText="1"/>
    </xf>
    <xf numFmtId="3" fontId="23" fillId="0" borderId="39" xfId="0" applyNumberFormat="1" applyFont="1" applyFill="1" applyBorder="1" applyAlignment="1">
      <alignment horizontal="right" vertical="center" wrapText="1"/>
    </xf>
    <xf numFmtId="3" fontId="23" fillId="6" borderId="40" xfId="0" applyNumberFormat="1" applyFont="1" applyFill="1" applyBorder="1" applyAlignment="1">
      <alignment horizontal="center" vertical="center" wrapText="1"/>
    </xf>
    <xf numFmtId="3" fontId="57" fillId="0" borderId="39" xfId="0" applyNumberFormat="1" applyFont="1" applyFill="1" applyBorder="1" applyAlignment="1">
      <alignment horizontal="center" vertical="center" wrapText="1"/>
    </xf>
    <xf numFmtId="3" fontId="57" fillId="6" borderId="40" xfId="0" applyNumberFormat="1" applyFont="1" applyFill="1" applyBorder="1" applyAlignment="1">
      <alignment horizontal="center" vertical="center" wrapText="1"/>
    </xf>
    <xf numFmtId="3" fontId="57" fillId="0" borderId="66" xfId="0" applyNumberFormat="1" applyFont="1" applyFill="1" applyBorder="1" applyAlignment="1">
      <alignment horizontal="center" vertical="center" wrapText="1"/>
    </xf>
    <xf numFmtId="3" fontId="57" fillId="6" borderId="36" xfId="0" applyNumberFormat="1" applyFont="1" applyFill="1" applyBorder="1" applyAlignment="1">
      <alignment horizontal="center" vertical="center" wrapText="1"/>
    </xf>
    <xf numFmtId="3" fontId="23" fillId="0" borderId="66" xfId="0" applyNumberFormat="1" applyFont="1" applyFill="1" applyBorder="1" applyAlignment="1">
      <alignment horizontal="center" vertical="center" wrapText="1"/>
    </xf>
    <xf numFmtId="3" fontId="23" fillId="6" borderId="65" xfId="0" applyNumberFormat="1" applyFont="1" applyFill="1" applyBorder="1" applyAlignment="1">
      <alignment horizontal="center" vertical="center" wrapText="1"/>
    </xf>
    <xf numFmtId="3" fontId="57" fillId="6" borderId="65" xfId="0" applyNumberFormat="1" applyFont="1" applyFill="1" applyBorder="1" applyAlignment="1">
      <alignment horizontal="center" vertical="center" wrapText="1"/>
    </xf>
    <xf numFmtId="3" fontId="23" fillId="0" borderId="80" xfId="0" applyNumberFormat="1" applyFont="1" applyFill="1" applyBorder="1" applyAlignment="1">
      <alignment horizontal="center" vertical="center" wrapText="1"/>
    </xf>
    <xf numFmtId="3" fontId="23" fillId="6" borderId="93" xfId="0" applyNumberFormat="1" applyFont="1" applyFill="1" applyBorder="1" applyAlignment="1">
      <alignment horizontal="center" vertical="center" wrapText="1"/>
    </xf>
    <xf numFmtId="3" fontId="22" fillId="0" borderId="66" xfId="0" applyNumberFormat="1" applyFont="1" applyFill="1" applyBorder="1" applyAlignment="1">
      <alignment horizontal="center" vertical="center" wrapText="1"/>
    </xf>
    <xf numFmtId="3" fontId="22" fillId="6" borderId="36" xfId="0" applyNumberFormat="1" applyFont="1" applyFill="1" applyBorder="1" applyAlignment="1">
      <alignment horizontal="center" vertical="center" wrapText="1"/>
    </xf>
    <xf numFmtId="0" fontId="61" fillId="0" borderId="40" xfId="0" applyFont="1" applyFill="1" applyBorder="1" applyAlignment="1">
      <alignment vertical="center"/>
    </xf>
    <xf numFmtId="3" fontId="22" fillId="0" borderId="39" xfId="0" applyNumberFormat="1" applyFont="1" applyFill="1" applyBorder="1" applyAlignment="1">
      <alignment horizontal="center" vertical="center" wrapText="1"/>
    </xf>
    <xf numFmtId="171" fontId="22" fillId="0" borderId="66" xfId="5" applyNumberFormat="1" applyFont="1" applyFill="1" applyBorder="1" applyAlignment="1">
      <alignment horizontal="center" vertical="center" wrapText="1"/>
    </xf>
    <xf numFmtId="171" fontId="22" fillId="6" borderId="36" xfId="5" applyNumberFormat="1" applyFont="1" applyFill="1" applyBorder="1" applyAlignment="1">
      <alignment horizontal="center" vertical="center" wrapText="1"/>
    </xf>
    <xf numFmtId="171" fontId="61" fillId="0" borderId="40" xfId="5" applyNumberFormat="1" applyFont="1" applyFill="1" applyBorder="1" applyAlignment="1">
      <alignment vertical="center"/>
    </xf>
    <xf numFmtId="3" fontId="110" fillId="0" borderId="110" xfId="0" applyNumberFormat="1" applyFont="1" applyBorder="1" applyAlignment="1">
      <alignment horizontal="right" vertical="center"/>
    </xf>
    <xf numFmtId="3" fontId="108" fillId="0" borderId="45" xfId="0" applyNumberFormat="1" applyFont="1" applyFill="1" applyBorder="1" applyAlignment="1">
      <alignment horizontal="center" vertical="center" wrapText="1"/>
    </xf>
    <xf numFmtId="3" fontId="108" fillId="6" borderId="29" xfId="0" applyNumberFormat="1" applyFont="1" applyFill="1" applyBorder="1" applyAlignment="1">
      <alignment horizontal="right" vertical="center" wrapText="1"/>
    </xf>
    <xf numFmtId="3" fontId="110" fillId="0" borderId="108" xfId="0" applyNumberFormat="1" applyFont="1" applyFill="1" applyBorder="1" applyAlignment="1">
      <alignment horizontal="right" vertical="center"/>
    </xf>
    <xf numFmtId="3" fontId="110" fillId="0" borderId="106" xfId="0" applyNumberFormat="1" applyFont="1" applyFill="1" applyBorder="1" applyAlignment="1">
      <alignment horizontal="right" vertical="center" wrapText="1"/>
    </xf>
    <xf numFmtId="3" fontId="108" fillId="0" borderId="99" xfId="0" applyNumberFormat="1" applyFont="1" applyFill="1" applyBorder="1" applyAlignment="1">
      <alignment horizontal="right" vertical="center" wrapText="1"/>
    </xf>
    <xf numFmtId="3" fontId="108" fillId="0" borderId="61" xfId="0" applyNumberFormat="1" applyFont="1" applyFill="1" applyBorder="1" applyAlignment="1">
      <alignment horizontal="center" vertical="center" wrapText="1"/>
    </xf>
    <xf numFmtId="3" fontId="108" fillId="6" borderId="59" xfId="0" applyNumberFormat="1" applyFont="1" applyFill="1" applyBorder="1" applyAlignment="1">
      <alignment horizontal="right" vertical="center" wrapText="1"/>
    </xf>
    <xf numFmtId="3" fontId="110" fillId="0" borderId="80" xfId="0" applyNumberFormat="1" applyFont="1" applyFill="1" applyBorder="1" applyAlignment="1">
      <alignment horizontal="right" vertical="center"/>
    </xf>
    <xf numFmtId="3" fontId="110" fillId="6" borderId="46" xfId="0" applyNumberFormat="1" applyFont="1" applyFill="1" applyBorder="1" applyAlignment="1">
      <alignment horizontal="right" vertical="center" wrapText="1"/>
    </xf>
    <xf numFmtId="3" fontId="110" fillId="0" borderId="116" xfId="0" applyNumberFormat="1" applyFont="1" applyFill="1" applyBorder="1" applyAlignment="1">
      <alignment horizontal="right" vertical="center" wrapText="1"/>
    </xf>
    <xf numFmtId="3" fontId="111" fillId="0" borderId="117" xfId="0" applyNumberFormat="1" applyFont="1" applyFill="1" applyBorder="1" applyAlignment="1">
      <alignment horizontal="right" vertical="center"/>
    </xf>
    <xf numFmtId="3" fontId="110" fillId="0" borderId="80" xfId="0" applyNumberFormat="1" applyFont="1" applyFill="1" applyBorder="1" applyAlignment="1">
      <alignment horizontal="right" vertical="center" wrapText="1"/>
    </xf>
    <xf numFmtId="171" fontId="111" fillId="0" borderId="117" xfId="5" applyNumberFormat="1" applyFont="1" applyFill="1" applyBorder="1" applyAlignment="1">
      <alignment horizontal="right" vertical="center"/>
    </xf>
    <xf numFmtId="3" fontId="108" fillId="6" borderId="68" xfId="0" applyNumberFormat="1" applyFont="1" applyFill="1" applyBorder="1" applyAlignment="1">
      <alignment horizontal="right" vertical="center" wrapText="1"/>
    </xf>
    <xf numFmtId="3" fontId="110" fillId="0" borderId="111" xfId="0" applyNumberFormat="1" applyFont="1" applyFill="1" applyBorder="1" applyAlignment="1">
      <alignment horizontal="right" vertical="center" wrapText="1"/>
    </xf>
    <xf numFmtId="3" fontId="110" fillId="0" borderId="66" xfId="0" applyNumberFormat="1" applyFont="1" applyFill="1" applyBorder="1" applyAlignment="1">
      <alignment horizontal="right" vertical="center" wrapText="1"/>
    </xf>
    <xf numFmtId="171" fontId="111" fillId="0" borderId="112" xfId="5" applyNumberFormat="1" applyFont="1" applyFill="1" applyBorder="1" applyAlignment="1">
      <alignment horizontal="right" vertical="center"/>
    </xf>
    <xf numFmtId="3" fontId="108" fillId="6" borderId="45" xfId="0" applyNumberFormat="1" applyFont="1" applyFill="1" applyBorder="1" applyAlignment="1">
      <alignment horizontal="right" vertical="center"/>
    </xf>
    <xf numFmtId="3" fontId="108" fillId="6" borderId="92" xfId="0" applyNumberFormat="1" applyFont="1" applyFill="1" applyBorder="1" applyAlignment="1">
      <alignment horizontal="right" vertical="center"/>
    </xf>
    <xf numFmtId="3" fontId="108" fillId="0" borderId="80" xfId="0" applyNumberFormat="1" applyFont="1" applyFill="1" applyBorder="1" applyAlignment="1">
      <alignment horizontal="right" vertical="center"/>
    </xf>
    <xf numFmtId="3" fontId="108" fillId="6" borderId="13" xfId="0" applyNumberFormat="1" applyFont="1" applyFill="1" applyBorder="1" applyAlignment="1">
      <alignment horizontal="right" vertical="center"/>
    </xf>
    <xf numFmtId="3" fontId="108" fillId="6" borderId="68" xfId="0" applyNumberFormat="1" applyFont="1" applyFill="1" applyBorder="1" applyAlignment="1">
      <alignment horizontal="right" vertical="center"/>
    </xf>
    <xf numFmtId="3" fontId="108" fillId="0" borderId="100" xfId="0" applyNumberFormat="1" applyFont="1" applyFill="1" applyBorder="1" applyAlignment="1">
      <alignment horizontal="right" vertical="center"/>
    </xf>
    <xf numFmtId="3" fontId="108" fillId="6" borderId="59" xfId="0" applyNumberFormat="1" applyFont="1" applyFill="1" applyBorder="1" applyAlignment="1">
      <alignment horizontal="right" vertical="center"/>
    </xf>
    <xf numFmtId="3" fontId="108" fillId="0" borderId="108" xfId="0" applyNumberFormat="1" applyFont="1" applyFill="1" applyBorder="1" applyAlignment="1">
      <alignment horizontal="right" vertical="center" wrapText="1"/>
    </xf>
    <xf numFmtId="3" fontId="108" fillId="6" borderId="92" xfId="0" applyNumberFormat="1" applyFont="1" applyFill="1" applyBorder="1" applyAlignment="1">
      <alignment horizontal="right" vertical="center" wrapText="1"/>
    </xf>
    <xf numFmtId="3" fontId="108" fillId="5" borderId="45" xfId="0" applyNumberFormat="1" applyFont="1" applyFill="1" applyBorder="1" applyAlignment="1">
      <alignment horizontal="right" vertical="center"/>
    </xf>
    <xf numFmtId="3" fontId="108" fillId="5" borderId="66" xfId="0" applyNumberFormat="1" applyFont="1" applyFill="1" applyBorder="1" applyAlignment="1">
      <alignment horizontal="right" vertical="center" wrapText="1"/>
    </xf>
    <xf numFmtId="3" fontId="108" fillId="5" borderId="68" xfId="0" applyNumberFormat="1" applyFont="1" applyFill="1" applyBorder="1" applyAlignment="1">
      <alignment horizontal="right" vertical="center" wrapText="1"/>
    </xf>
    <xf numFmtId="3" fontId="111" fillId="5" borderId="40" xfId="0" applyNumberFormat="1" applyFont="1" applyFill="1" applyBorder="1" applyAlignment="1">
      <alignment horizontal="right" vertical="center"/>
    </xf>
    <xf numFmtId="17" fontId="110" fillId="16" borderId="97" xfId="0" applyNumberFormat="1" applyFont="1" applyFill="1" applyBorder="1" applyAlignment="1">
      <alignment horizontal="left" vertical="center"/>
    </xf>
    <xf numFmtId="17" fontId="110" fillId="16" borderId="98" xfId="0" applyNumberFormat="1" applyFont="1" applyFill="1" applyBorder="1" applyAlignment="1">
      <alignment horizontal="center" vertical="center"/>
    </xf>
    <xf numFmtId="17" fontId="110" fillId="16" borderId="99" xfId="0" applyNumberFormat="1" applyFont="1" applyFill="1" applyBorder="1" applyAlignment="1">
      <alignment vertical="center"/>
    </xf>
    <xf numFmtId="3" fontId="108" fillId="16" borderId="61" xfId="0" applyNumberFormat="1" applyFont="1" applyFill="1" applyBorder="1" applyAlignment="1">
      <alignment horizontal="right" vertical="center"/>
    </xf>
    <xf numFmtId="3" fontId="108" fillId="16" borderId="60" xfId="0" applyNumberFormat="1" applyFont="1" applyFill="1" applyBorder="1" applyAlignment="1">
      <alignment horizontal="right" vertical="center" wrapText="1"/>
    </xf>
    <xf numFmtId="3" fontId="108" fillId="16" borderId="61" xfId="0" applyNumberFormat="1" applyFont="1" applyFill="1" applyBorder="1" applyAlignment="1">
      <alignment horizontal="right" vertical="center" wrapText="1"/>
    </xf>
    <xf numFmtId="3" fontId="108" fillId="16" borderId="100" xfId="0" applyNumberFormat="1" applyFont="1" applyFill="1" applyBorder="1" applyAlignment="1">
      <alignment horizontal="right" vertical="center"/>
    </xf>
    <xf numFmtId="3" fontId="108" fillId="16" borderId="62" xfId="0" applyNumberFormat="1" applyFont="1" applyFill="1" applyBorder="1" applyAlignment="1">
      <alignment horizontal="right" vertical="center" wrapText="1"/>
    </xf>
    <xf numFmtId="3" fontId="108" fillId="16" borderId="60" xfId="0" applyNumberFormat="1" applyFont="1" applyFill="1" applyBorder="1" applyAlignment="1">
      <alignment horizontal="right" vertical="center"/>
    </xf>
    <xf numFmtId="3" fontId="108" fillId="16" borderId="101" xfId="0" applyNumberFormat="1" applyFont="1" applyFill="1" applyBorder="1" applyAlignment="1">
      <alignment horizontal="right" vertical="center" wrapText="1"/>
    </xf>
    <xf numFmtId="3" fontId="108" fillId="16" borderId="100" xfId="0" applyNumberFormat="1" applyFont="1" applyFill="1" applyBorder="1" applyAlignment="1">
      <alignment horizontal="right" vertical="center" wrapText="1"/>
    </xf>
    <xf numFmtId="3" fontId="108" fillId="16" borderId="59" xfId="0" applyNumberFormat="1" applyFont="1" applyFill="1" applyBorder="1" applyAlignment="1">
      <alignment horizontal="right" vertical="center" wrapText="1"/>
    </xf>
    <xf numFmtId="3" fontId="111" fillId="6" borderId="36" xfId="0" applyNumberFormat="1" applyFont="1" applyFill="1" applyBorder="1" applyAlignment="1">
      <alignment horizontal="right" vertical="center" wrapText="1"/>
    </xf>
    <xf numFmtId="3" fontId="111" fillId="6" borderId="40" xfId="0" applyNumberFormat="1" applyFont="1" applyFill="1" applyBorder="1" applyAlignment="1">
      <alignment horizontal="right" vertical="center" wrapText="1"/>
    </xf>
    <xf numFmtId="3" fontId="111" fillId="0" borderId="66" xfId="0" applyNumberFormat="1" applyFont="1" applyFill="1" applyBorder="1" applyAlignment="1">
      <alignment horizontal="right" vertical="center" wrapText="1"/>
    </xf>
    <xf numFmtId="3" fontId="111" fillId="6" borderId="68" xfId="0" applyNumberFormat="1" applyFont="1" applyFill="1" applyBorder="1" applyAlignment="1">
      <alignment horizontal="right" vertical="center" wrapText="1"/>
    </xf>
    <xf numFmtId="17" fontId="110" fillId="0" borderId="98" xfId="0" applyNumberFormat="1" applyFont="1" applyFill="1" applyBorder="1" applyAlignment="1">
      <alignment horizontal="center" vertical="center"/>
    </xf>
    <xf numFmtId="17" fontId="110" fillId="0" borderId="114" xfId="0" applyNumberFormat="1" applyFont="1" applyFill="1" applyBorder="1" applyAlignment="1">
      <alignment horizontal="center" vertical="center"/>
    </xf>
    <xf numFmtId="3" fontId="108" fillId="0" borderId="111" xfId="0" applyNumberFormat="1" applyFont="1" applyBorder="1" applyAlignment="1">
      <alignment horizontal="right" vertical="center"/>
    </xf>
    <xf numFmtId="3" fontId="108" fillId="0" borderId="38" xfId="0" applyNumberFormat="1" applyFont="1" applyBorder="1" applyAlignment="1">
      <alignment horizontal="right" vertical="center"/>
    </xf>
    <xf numFmtId="17" fontId="110" fillId="0" borderId="118" xfId="0" applyNumberFormat="1" applyFont="1" applyBorder="1" applyAlignment="1">
      <alignment horizontal="left" vertical="center"/>
    </xf>
    <xf numFmtId="17" fontId="110" fillId="0" borderId="33" xfId="0" applyNumberFormat="1" applyFont="1" applyBorder="1" applyAlignment="1">
      <alignment horizontal="center" vertical="center"/>
    </xf>
    <xf numFmtId="3" fontId="110" fillId="0" borderId="119" xfId="0" applyNumberFormat="1" applyFont="1" applyFill="1" applyBorder="1" applyAlignment="1">
      <alignment horizontal="right" vertical="center" wrapText="1"/>
    </xf>
    <xf numFmtId="3" fontId="110" fillId="0" borderId="120" xfId="0" applyNumberFormat="1" applyFont="1" applyFill="1" applyBorder="1" applyAlignment="1">
      <alignment horizontal="right" vertical="center" wrapText="1"/>
    </xf>
    <xf numFmtId="3" fontId="110" fillId="0" borderId="95" xfId="0" applyNumberFormat="1" applyFont="1" applyFill="1" applyBorder="1" applyAlignment="1">
      <alignment horizontal="right" vertical="center" wrapText="1"/>
    </xf>
    <xf numFmtId="3" fontId="110" fillId="0" borderId="94" xfId="0" applyNumberFormat="1" applyFont="1" applyBorder="1" applyAlignment="1">
      <alignment horizontal="right" vertical="center"/>
    </xf>
    <xf numFmtId="3" fontId="110" fillId="0" borderId="85" xfId="0" applyNumberFormat="1" applyFont="1" applyFill="1" applyBorder="1" applyAlignment="1">
      <alignment horizontal="right" vertical="center" wrapText="1"/>
    </xf>
    <xf numFmtId="3" fontId="110" fillId="0" borderId="95" xfId="0" applyNumberFormat="1" applyFont="1" applyBorder="1" applyAlignment="1">
      <alignment horizontal="right" vertical="center"/>
    </xf>
    <xf numFmtId="3" fontId="110" fillId="0" borderId="121" xfId="0" applyNumberFormat="1" applyFont="1" applyFill="1" applyBorder="1" applyAlignment="1">
      <alignment horizontal="right" vertical="center" wrapText="1"/>
    </xf>
    <xf numFmtId="3" fontId="110" fillId="0" borderId="120" xfId="0" applyNumberFormat="1" applyFont="1" applyBorder="1" applyAlignment="1">
      <alignment horizontal="right" vertical="center"/>
    </xf>
    <xf numFmtId="3" fontId="110" fillId="0" borderId="32" xfId="0" applyNumberFormat="1" applyFont="1" applyFill="1" applyBorder="1" applyAlignment="1">
      <alignment horizontal="right" vertical="center"/>
    </xf>
    <xf numFmtId="3" fontId="110" fillId="6" borderId="52" xfId="0" applyNumberFormat="1" applyFont="1" applyFill="1" applyBorder="1" applyAlignment="1">
      <alignment horizontal="right" vertical="center" wrapText="1"/>
    </xf>
    <xf numFmtId="166" fontId="111" fillId="0" borderId="34" xfId="0" applyNumberFormat="1" applyFont="1" applyBorder="1" applyAlignment="1">
      <alignment horizontal="right" vertical="center"/>
    </xf>
    <xf numFmtId="3" fontId="110" fillId="6" borderId="95" xfId="0" applyNumberFormat="1" applyFont="1" applyFill="1" applyBorder="1" applyAlignment="1">
      <alignment horizontal="right" vertical="center" wrapText="1"/>
    </xf>
    <xf numFmtId="166" fontId="111" fillId="0" borderId="33" xfId="0" applyNumberFormat="1" applyFont="1" applyBorder="1" applyAlignment="1">
      <alignment horizontal="right" vertical="center"/>
    </xf>
    <xf numFmtId="0" fontId="23" fillId="0" borderId="0" xfId="0" applyFont="1" applyFill="1" applyBorder="1" applyAlignment="1">
      <alignment horizontal="center"/>
    </xf>
    <xf numFmtId="171" fontId="22" fillId="0" borderId="0" xfId="5" applyNumberFormat="1" applyFont="1" applyBorder="1"/>
    <xf numFmtId="43" fontId="61" fillId="0" borderId="0" xfId="5" applyNumberFormat="1" applyFont="1" applyBorder="1"/>
    <xf numFmtId="43" fontId="61" fillId="0" borderId="0" xfId="5" applyFont="1" applyBorder="1"/>
    <xf numFmtId="0" fontId="22" fillId="0" borderId="0" xfId="0" applyFont="1" applyFill="1" applyBorder="1" applyAlignment="1">
      <alignment horizontal="center" vertical="center" wrapText="1"/>
    </xf>
    <xf numFmtId="43" fontId="22" fillId="0" borderId="0" xfId="5" applyNumberFormat="1" applyFont="1" applyBorder="1"/>
    <xf numFmtId="43" fontId="22" fillId="0" borderId="0" xfId="5" applyFont="1" applyBorder="1"/>
    <xf numFmtId="0" fontId="61" fillId="3" borderId="7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43" fontId="22" fillId="0" borderId="0" xfId="0" applyNumberFormat="1" applyFont="1"/>
    <xf numFmtId="171" fontId="57" fillId="0" borderId="0" xfId="5" applyNumberFormat="1" applyFont="1" applyBorder="1"/>
    <xf numFmtId="3" fontId="102" fillId="0" borderId="0" xfId="0" applyNumberFormat="1" applyFont="1" applyFill="1" applyBorder="1" applyAlignment="1">
      <alignment horizontal="center"/>
    </xf>
    <xf numFmtId="3" fontId="23" fillId="3" borderId="7" xfId="0" applyNumberFormat="1" applyFont="1" applyFill="1" applyBorder="1" applyAlignment="1">
      <alignment horizontal="center"/>
    </xf>
    <xf numFmtId="0" fontId="61" fillId="0" borderId="0" xfId="0" applyFont="1" applyAlignment="1">
      <alignment vertical="top"/>
    </xf>
    <xf numFmtId="0" fontId="60" fillId="0" borderId="0" xfId="0" applyFont="1" applyAlignment="1">
      <alignment vertical="top"/>
    </xf>
    <xf numFmtId="0" fontId="60" fillId="0" borderId="0" xfId="0" applyFont="1"/>
    <xf numFmtId="17" fontId="23" fillId="9" borderId="32" xfId="1" applyNumberFormat="1" applyFont="1" applyFill="1" applyBorder="1"/>
    <xf numFmtId="172" fontId="23" fillId="9" borderId="34" xfId="1" applyNumberFormat="1" applyFont="1" applyFill="1" applyBorder="1" applyAlignment="1">
      <alignment horizontal="center"/>
    </xf>
    <xf numFmtId="172" fontId="22" fillId="9" borderId="0" xfId="0" applyNumberFormat="1" applyFont="1" applyFill="1" applyBorder="1"/>
    <xf numFmtId="167" fontId="61" fillId="5" borderId="66" xfId="14" applyNumberFormat="1" applyFont="1" applyFill="1" applyBorder="1"/>
    <xf numFmtId="9" fontId="54" fillId="0" borderId="0" xfId="14" applyFont="1" applyFill="1" applyBorder="1"/>
    <xf numFmtId="171" fontId="22" fillId="0" borderId="0" xfId="1" applyNumberFormat="1" applyFont="1"/>
    <xf numFmtId="171" fontId="22" fillId="0" borderId="48" xfId="1" applyNumberFormat="1" applyFont="1" applyBorder="1"/>
    <xf numFmtId="0" fontId="98" fillId="0" borderId="0" xfId="1" applyFont="1" applyAlignment="1">
      <alignment horizontal="left"/>
    </xf>
    <xf numFmtId="43" fontId="9" fillId="9" borderId="36" xfId="7" applyNumberFormat="1" applyFont="1" applyFill="1" applyBorder="1"/>
    <xf numFmtId="43" fontId="73" fillId="9" borderId="36" xfId="7" applyNumberFormat="1" applyFont="1" applyFill="1" applyBorder="1"/>
    <xf numFmtId="0" fontId="9" fillId="9" borderId="36" xfId="7" applyFont="1" applyFill="1" applyBorder="1"/>
    <xf numFmtId="43" fontId="22" fillId="9" borderId="52" xfId="13" applyNumberFormat="1" applyFont="1" applyFill="1" applyBorder="1"/>
    <xf numFmtId="171" fontId="22" fillId="10" borderId="0" xfId="13" applyNumberFormat="1" applyFont="1" applyFill="1" applyBorder="1"/>
    <xf numFmtId="0" fontId="22" fillId="9" borderId="32" xfId="1" applyFont="1" applyFill="1" applyBorder="1" applyAlignment="1">
      <alignment horizontal="center"/>
    </xf>
    <xf numFmtId="167" fontId="22" fillId="9" borderId="34" xfId="14" applyNumberFormat="1" applyFont="1" applyFill="1" applyBorder="1" applyAlignment="1">
      <alignment horizontal="center"/>
    </xf>
    <xf numFmtId="3" fontId="22" fillId="9" borderId="33" xfId="1" applyNumberFormat="1" applyFont="1" applyFill="1" applyBorder="1" applyAlignment="1">
      <alignment horizontal="center"/>
    </xf>
    <xf numFmtId="0" fontId="68" fillId="0" borderId="6" xfId="0" applyFont="1" applyFill="1" applyBorder="1"/>
    <xf numFmtId="9" fontId="22" fillId="7" borderId="0" xfId="14" applyFont="1" applyFill="1" applyBorder="1"/>
    <xf numFmtId="2" fontId="61" fillId="12" borderId="7" xfId="1" applyNumberFormat="1" applyFont="1" applyFill="1" applyBorder="1"/>
    <xf numFmtId="0" fontId="61" fillId="0" borderId="0" xfId="1" applyFont="1"/>
    <xf numFmtId="0" fontId="16" fillId="0" borderId="0" xfId="0" applyFont="1" applyAlignment="1">
      <alignment horizontal="left" vertical="top"/>
    </xf>
    <xf numFmtId="17" fontId="110" fillId="16" borderId="75" xfId="0" applyNumberFormat="1" applyFont="1" applyFill="1" applyBorder="1" applyAlignment="1">
      <alignment horizontal="left" vertical="center"/>
    </xf>
    <xf numFmtId="17" fontId="110" fillId="16" borderId="72" xfId="0" applyNumberFormat="1" applyFont="1" applyFill="1" applyBorder="1" applyAlignment="1">
      <alignment horizontal="center" vertical="center"/>
    </xf>
    <xf numFmtId="17" fontId="110" fillId="16" borderId="73" xfId="0" applyNumberFormat="1" applyFont="1" applyFill="1" applyBorder="1" applyAlignment="1">
      <alignment vertical="center"/>
    </xf>
    <xf numFmtId="3" fontId="108" fillId="16" borderId="36" xfId="0" applyNumberFormat="1" applyFont="1" applyFill="1" applyBorder="1" applyAlignment="1">
      <alignment horizontal="right" vertical="center"/>
    </xf>
    <xf numFmtId="3" fontId="108" fillId="16" borderId="39" xfId="0" applyNumberFormat="1" applyFont="1" applyFill="1" applyBorder="1" applyAlignment="1">
      <alignment horizontal="right" vertical="center"/>
    </xf>
    <xf numFmtId="3" fontId="108" fillId="16" borderId="36" xfId="0" applyNumberFormat="1" applyFont="1" applyFill="1" applyBorder="1" applyAlignment="1">
      <alignment horizontal="right" vertical="center" wrapText="1"/>
    </xf>
    <xf numFmtId="3" fontId="108" fillId="16" borderId="65" xfId="0" applyNumberFormat="1" applyFont="1" applyFill="1" applyBorder="1" applyAlignment="1">
      <alignment horizontal="right" vertical="center" wrapText="1"/>
    </xf>
    <xf numFmtId="3" fontId="108" fillId="16" borderId="66" xfId="0" applyNumberFormat="1" applyFont="1" applyFill="1" applyBorder="1" applyAlignment="1">
      <alignment horizontal="right" vertical="center"/>
    </xf>
    <xf numFmtId="3" fontId="108" fillId="16" borderId="40" xfId="0" applyNumberFormat="1" applyFont="1" applyFill="1" applyBorder="1" applyAlignment="1">
      <alignment horizontal="right" vertical="center" wrapText="1"/>
    </xf>
    <xf numFmtId="3" fontId="108" fillId="16" borderId="66" xfId="0" applyNumberFormat="1" applyFont="1" applyFill="1" applyBorder="1" applyAlignment="1">
      <alignment horizontal="right" vertical="center" wrapText="1"/>
    </xf>
    <xf numFmtId="3" fontId="108" fillId="16" borderId="68" xfId="0" applyNumberFormat="1" applyFont="1" applyFill="1" applyBorder="1" applyAlignment="1">
      <alignment horizontal="right" vertical="center" wrapText="1"/>
    </xf>
    <xf numFmtId="0" fontId="69" fillId="0" borderId="3" xfId="0" applyFont="1" applyFill="1" applyBorder="1" applyAlignment="1"/>
    <xf numFmtId="0" fontId="23" fillId="3" borderId="6" xfId="0" applyFont="1" applyFill="1" applyBorder="1" applyAlignment="1">
      <alignment horizontal="left" vertical="top"/>
    </xf>
    <xf numFmtId="17" fontId="59" fillId="3" borderId="6" xfId="0" applyNumberFormat="1" applyFont="1" applyFill="1" applyBorder="1" applyAlignment="1">
      <alignment horizontal="left" vertical="top"/>
    </xf>
    <xf numFmtId="0" fontId="16" fillId="3" borderId="4" xfId="0" applyFont="1" applyFill="1" applyBorder="1" applyAlignment="1">
      <alignment horizontal="center" vertical="center"/>
    </xf>
    <xf numFmtId="3" fontId="110" fillId="6" borderId="36" xfId="0" applyNumberFormat="1" applyFont="1" applyFill="1" applyBorder="1" applyAlignment="1">
      <alignment horizontal="right" vertical="center" wrapText="1"/>
    </xf>
    <xf numFmtId="3" fontId="110" fillId="0" borderId="106" xfId="0" applyNumberFormat="1" applyFont="1" applyFill="1" applyBorder="1" applyAlignment="1">
      <alignment horizontal="right" vertical="center"/>
    </xf>
    <xf numFmtId="3" fontId="110" fillId="5" borderId="106" xfId="0" applyNumberFormat="1" applyFont="1" applyFill="1" applyBorder="1" applyAlignment="1">
      <alignment horizontal="right" vertical="center"/>
    </xf>
    <xf numFmtId="3" fontId="110" fillId="5" borderId="105" xfId="0" applyNumberFormat="1" applyFont="1" applyFill="1" applyBorder="1" applyAlignment="1">
      <alignment horizontal="right" vertical="center" wrapText="1"/>
    </xf>
    <xf numFmtId="3" fontId="110" fillId="5" borderId="106" xfId="0" applyNumberFormat="1" applyFont="1" applyFill="1" applyBorder="1" applyAlignment="1">
      <alignment horizontal="right" vertical="center" wrapText="1"/>
    </xf>
    <xf numFmtId="3" fontId="111" fillId="5" borderId="107" xfId="0" applyNumberFormat="1" applyFont="1" applyFill="1" applyBorder="1" applyAlignment="1">
      <alignment horizontal="right" vertical="center"/>
    </xf>
    <xf numFmtId="3" fontId="110" fillId="5" borderId="91" xfId="0" applyNumberFormat="1" applyFont="1" applyFill="1" applyBorder="1" applyAlignment="1">
      <alignment horizontal="right" vertical="center" wrapText="1"/>
    </xf>
    <xf numFmtId="171" fontId="111" fillId="5" borderId="107" xfId="5" applyNumberFormat="1" applyFont="1" applyFill="1" applyBorder="1" applyAlignment="1">
      <alignment horizontal="right" vertical="center"/>
    </xf>
    <xf numFmtId="3" fontId="110" fillId="0" borderId="60" xfId="0" applyNumberFormat="1" applyFont="1" applyFill="1" applyBorder="1" applyAlignment="1">
      <alignment horizontal="right" vertical="center"/>
    </xf>
    <xf numFmtId="3" fontId="110" fillId="0" borderId="6" xfId="0" applyNumberFormat="1" applyFont="1" applyFill="1" applyBorder="1" applyAlignment="1">
      <alignment horizontal="right" vertical="center" wrapText="1"/>
    </xf>
    <xf numFmtId="3" fontId="110" fillId="16" borderId="80" xfId="0" applyNumberFormat="1" applyFont="1" applyFill="1" applyBorder="1" applyAlignment="1">
      <alignment horizontal="right" vertical="center"/>
    </xf>
    <xf numFmtId="3" fontId="110" fillId="16" borderId="46" xfId="0" applyNumberFormat="1" applyFont="1" applyFill="1" applyBorder="1" applyAlignment="1">
      <alignment horizontal="right" vertical="center" wrapText="1"/>
    </xf>
    <xf numFmtId="3" fontId="111" fillId="16" borderId="62" xfId="0" applyNumberFormat="1" applyFont="1" applyFill="1" applyBorder="1" applyAlignment="1">
      <alignment horizontal="right" vertical="center"/>
    </xf>
    <xf numFmtId="3" fontId="110" fillId="16" borderId="116" xfId="0" applyNumberFormat="1" applyFont="1" applyFill="1" applyBorder="1" applyAlignment="1">
      <alignment horizontal="right" vertical="center" wrapText="1"/>
    </xf>
    <xf numFmtId="3" fontId="111" fillId="16" borderId="117" xfId="0" applyNumberFormat="1" applyFont="1" applyFill="1" applyBorder="1" applyAlignment="1">
      <alignment horizontal="right" vertical="center"/>
    </xf>
    <xf numFmtId="3" fontId="110" fillId="16" borderId="80" xfId="0" applyNumberFormat="1" applyFont="1" applyFill="1" applyBorder="1" applyAlignment="1">
      <alignment horizontal="right" vertical="center" wrapText="1"/>
    </xf>
    <xf numFmtId="171" fontId="111" fillId="16" borderId="117" xfId="5" applyNumberFormat="1" applyFont="1" applyFill="1" applyBorder="1" applyAlignment="1">
      <alignment horizontal="right" vertical="center"/>
    </xf>
    <xf numFmtId="3" fontId="110" fillId="16" borderId="45" xfId="0" applyNumberFormat="1" applyFont="1" applyFill="1" applyBorder="1" applyAlignment="1">
      <alignment horizontal="right" vertical="center" wrapText="1"/>
    </xf>
    <xf numFmtId="3" fontId="111" fillId="16" borderId="40" xfId="0" applyNumberFormat="1" applyFont="1" applyFill="1" applyBorder="1" applyAlignment="1">
      <alignment horizontal="right" vertical="center"/>
    </xf>
    <xf numFmtId="3" fontId="110" fillId="16" borderId="111" xfId="0" applyNumberFormat="1" applyFont="1" applyFill="1" applyBorder="1" applyAlignment="1">
      <alignment horizontal="right" vertical="center" wrapText="1"/>
    </xf>
    <xf numFmtId="3" fontId="111" fillId="16" borderId="112" xfId="0" applyNumberFormat="1" applyFont="1" applyFill="1" applyBorder="1" applyAlignment="1">
      <alignment horizontal="right" vertical="center"/>
    </xf>
    <xf numFmtId="3" fontId="110" fillId="16" borderId="66" xfId="0" applyNumberFormat="1" applyFont="1" applyFill="1" applyBorder="1" applyAlignment="1">
      <alignment horizontal="right" vertical="center" wrapText="1"/>
    </xf>
    <xf numFmtId="171" fontId="111" fillId="16" borderId="112" xfId="5" applyNumberFormat="1" applyFont="1" applyFill="1" applyBorder="1" applyAlignment="1">
      <alignment horizontal="right" vertical="center"/>
    </xf>
    <xf numFmtId="3" fontId="22" fillId="0" borderId="38" xfId="0" applyNumberFormat="1" applyFont="1" applyBorder="1"/>
    <xf numFmtId="0" fontId="23" fillId="0" borderId="80" xfId="0" applyFont="1" applyBorder="1" applyAlignment="1">
      <alignment horizontal="center"/>
    </xf>
    <xf numFmtId="169" fontId="22" fillId="0" borderId="45" xfId="0" applyNumberFormat="1" applyFont="1" applyBorder="1"/>
    <xf numFmtId="0" fontId="23" fillId="0" borderId="70" xfId="0" applyFont="1" applyBorder="1" applyAlignment="1">
      <alignment horizontal="center"/>
    </xf>
    <xf numFmtId="17" fontId="23" fillId="5" borderId="32" xfId="1" applyNumberFormat="1" applyFont="1" applyFill="1" applyBorder="1"/>
    <xf numFmtId="172" fontId="23" fillId="5" borderId="34" xfId="1" applyNumberFormat="1" applyFont="1" applyFill="1" applyBorder="1" applyAlignment="1">
      <alignment horizontal="center"/>
    </xf>
    <xf numFmtId="0" fontId="37" fillId="0" borderId="0" xfId="1" applyFont="1" applyFill="1" applyBorder="1"/>
    <xf numFmtId="0" fontId="22" fillId="0" borderId="0" xfId="1" applyFont="1" applyFill="1" applyBorder="1" applyAlignment="1">
      <alignment horizontal="center"/>
    </xf>
    <xf numFmtId="0" fontId="23" fillId="0" borderId="0" xfId="1" applyFont="1" applyFill="1" applyBorder="1" applyAlignment="1">
      <alignment horizontal="center"/>
    </xf>
    <xf numFmtId="3" fontId="108" fillId="5" borderId="106" xfId="0" applyNumberFormat="1" applyFont="1" applyFill="1" applyBorder="1" applyAlignment="1">
      <alignment horizontal="right" vertical="center"/>
    </xf>
    <xf numFmtId="3" fontId="108" fillId="0" borderId="69" xfId="0" applyNumberFormat="1" applyFont="1" applyFill="1" applyBorder="1" applyAlignment="1">
      <alignment horizontal="right" vertical="center"/>
    </xf>
    <xf numFmtId="0" fontId="57" fillId="0" borderId="0" xfId="1" applyFont="1" applyAlignment="1">
      <alignment horizontal="right"/>
    </xf>
    <xf numFmtId="171" fontId="22" fillId="0" borderId="37" xfId="1" applyNumberFormat="1" applyFont="1" applyBorder="1"/>
    <xf numFmtId="3" fontId="108" fillId="0" borderId="69" xfId="0" applyNumberFormat="1" applyFont="1" applyBorder="1" applyAlignment="1">
      <alignment horizontal="right" vertical="center"/>
    </xf>
    <xf numFmtId="3" fontId="77" fillId="0" borderId="0" xfId="1" applyNumberFormat="1" applyFont="1" applyBorder="1" applyAlignment="1">
      <alignment horizontal="right"/>
    </xf>
    <xf numFmtId="172" fontId="77" fillId="0" borderId="0" xfId="1" applyNumberFormat="1" applyFont="1" applyBorder="1"/>
    <xf numFmtId="0" fontId="30" fillId="8" borderId="0" xfId="0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79" fillId="0" borderId="0" xfId="1" applyFont="1" applyAlignment="1">
      <alignment horizontal="center"/>
    </xf>
    <xf numFmtId="0" fontId="38" fillId="0" borderId="0" xfId="1" applyFont="1" applyFill="1" applyBorder="1" applyAlignment="1">
      <alignment horizontal="center"/>
    </xf>
    <xf numFmtId="0" fontId="54" fillId="0" borderId="2" xfId="7" applyFont="1" applyBorder="1" applyAlignment="1">
      <alignment horizontal="center"/>
    </xf>
    <xf numFmtId="17" fontId="90" fillId="0" borderId="0" xfId="7" applyNumberFormat="1" applyFont="1" applyAlignment="1">
      <alignment horizontal="left"/>
    </xf>
    <xf numFmtId="0" fontId="54" fillId="0" borderId="0" xfId="7" applyFont="1" applyBorder="1" applyAlignment="1">
      <alignment horizontal="center"/>
    </xf>
    <xf numFmtId="0" fontId="74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60" fillId="0" borderId="0" xfId="7" applyFont="1" applyAlignment="1">
      <alignment horizontal="center"/>
    </xf>
    <xf numFmtId="0" fontId="47" fillId="0" borderId="0" xfId="0" applyFont="1" applyAlignment="1">
      <alignment horizontal="center"/>
    </xf>
    <xf numFmtId="0" fontId="54" fillId="12" borderId="3" xfId="7" applyFont="1" applyFill="1" applyBorder="1" applyAlignment="1">
      <alignment horizontal="left" vertical="center" wrapText="1"/>
    </xf>
    <xf numFmtId="0" fontId="54" fillId="12" borderId="8" xfId="7" applyFont="1" applyFill="1" applyBorder="1" applyAlignment="1">
      <alignment horizontal="left" vertical="center" wrapText="1"/>
    </xf>
    <xf numFmtId="0" fontId="54" fillId="12" borderId="3" xfId="7" applyFont="1" applyFill="1" applyBorder="1" applyAlignment="1">
      <alignment horizontal="center" vertical="center" wrapText="1"/>
    </xf>
    <xf numFmtId="0" fontId="54" fillId="12" borderId="4" xfId="7" applyFont="1" applyFill="1" applyBorder="1" applyAlignment="1">
      <alignment horizontal="center" vertical="center" wrapText="1"/>
    </xf>
    <xf numFmtId="173" fontId="54" fillId="12" borderId="3" xfId="13" applyNumberFormat="1" applyFont="1" applyFill="1" applyBorder="1" applyAlignment="1">
      <alignment horizontal="center" vertical="center" wrapText="1"/>
    </xf>
    <xf numFmtId="173" fontId="54" fillId="12" borderId="4" xfId="13" applyNumberFormat="1" applyFont="1" applyFill="1" applyBorder="1" applyAlignment="1">
      <alignment horizontal="center" vertical="center" wrapText="1"/>
    </xf>
    <xf numFmtId="0" fontId="54" fillId="12" borderId="3" xfId="7" applyFont="1" applyFill="1" applyBorder="1" applyAlignment="1">
      <alignment horizontal="center" wrapText="1"/>
    </xf>
    <xf numFmtId="0" fontId="54" fillId="12" borderId="5" xfId="7" applyFont="1" applyFill="1" applyBorder="1" applyAlignment="1">
      <alignment horizontal="center" wrapText="1"/>
    </xf>
    <xf numFmtId="0" fontId="54" fillId="12" borderId="33" xfId="7" applyFont="1" applyFill="1" applyBorder="1" applyAlignment="1">
      <alignment horizontal="center" vertical="center"/>
    </xf>
    <xf numFmtId="0" fontId="54" fillId="12" borderId="34" xfId="7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169" fontId="22" fillId="3" borderId="0" xfId="0" applyNumberFormat="1" applyFont="1" applyFill="1" applyBorder="1" applyAlignment="1">
      <alignment horizontal="left"/>
    </xf>
    <xf numFmtId="0" fontId="16" fillId="3" borderId="58" xfId="0" applyFont="1" applyFill="1" applyBorder="1" applyAlignment="1">
      <alignment horizontal="center"/>
    </xf>
    <xf numFmtId="0" fontId="16" fillId="3" borderId="59" xfId="0" applyFont="1" applyFill="1" applyBorder="1" applyAlignment="1">
      <alignment horizontal="center"/>
    </xf>
    <xf numFmtId="0" fontId="22" fillId="3" borderId="36" xfId="0" applyFont="1" applyFill="1" applyBorder="1" applyAlignment="1">
      <alignment horizontal="center" vertical="top" wrapText="1"/>
    </xf>
    <xf numFmtId="0" fontId="22" fillId="15" borderId="39" xfId="0" applyFont="1" applyFill="1" applyBorder="1" applyAlignment="1">
      <alignment horizontal="center" vertical="top" wrapText="1"/>
    </xf>
    <xf numFmtId="0" fontId="22" fillId="15" borderId="36" xfId="0" applyFont="1" applyFill="1" applyBorder="1" applyAlignment="1">
      <alignment horizontal="center" vertical="top" wrapText="1"/>
    </xf>
    <xf numFmtId="0" fontId="61" fillId="3" borderId="36" xfId="0" applyFont="1" applyFill="1" applyBorder="1" applyAlignment="1">
      <alignment horizontal="center" vertical="top" wrapText="1"/>
    </xf>
    <xf numFmtId="0" fontId="61" fillId="3" borderId="65" xfId="0" applyFont="1" applyFill="1" applyBorder="1" applyAlignment="1">
      <alignment horizontal="center" vertical="top" wrapText="1"/>
    </xf>
    <xf numFmtId="0" fontId="22" fillId="2" borderId="67" xfId="0" applyFont="1" applyFill="1" applyBorder="1" applyAlignment="1">
      <alignment horizontal="center" vertical="top" wrapText="1"/>
    </xf>
    <xf numFmtId="0" fontId="22" fillId="2" borderId="68" xfId="0" applyFont="1" applyFill="1" applyBorder="1" applyAlignment="1">
      <alignment horizontal="center" vertical="top" wrapText="1"/>
    </xf>
    <xf numFmtId="0" fontId="16" fillId="3" borderId="63" xfId="0" applyFont="1" applyFill="1" applyBorder="1" applyAlignment="1">
      <alignment horizontal="center"/>
    </xf>
    <xf numFmtId="0" fontId="23" fillId="3" borderId="6" xfId="0" applyFont="1" applyFill="1" applyBorder="1" applyAlignment="1">
      <alignment horizontal="left" vertical="top"/>
    </xf>
    <xf numFmtId="0" fontId="23" fillId="3" borderId="0" xfId="0" applyFont="1" applyFill="1" applyBorder="1" applyAlignment="1">
      <alignment horizontal="left" vertical="top"/>
    </xf>
    <xf numFmtId="171" fontId="16" fillId="15" borderId="4" xfId="5" applyNumberFormat="1" applyFont="1" applyFill="1" applyBorder="1" applyAlignment="1">
      <alignment horizontal="center" vertical="center" wrapText="1"/>
    </xf>
    <xf numFmtId="171" fontId="16" fillId="15" borderId="5" xfId="5" applyNumberFormat="1" applyFont="1" applyFill="1" applyBorder="1" applyAlignment="1">
      <alignment horizontal="center" vertical="center" wrapText="1"/>
    </xf>
    <xf numFmtId="171" fontId="16" fillId="15" borderId="2" xfId="5" applyNumberFormat="1" applyFont="1" applyFill="1" applyBorder="1" applyAlignment="1">
      <alignment horizontal="center" vertical="center" wrapText="1"/>
    </xf>
    <xf numFmtId="171" fontId="16" fillId="15" borderId="13" xfId="5" applyNumberFormat="1" applyFont="1" applyFill="1" applyBorder="1" applyAlignment="1">
      <alignment horizontal="center" vertical="center" wrapText="1"/>
    </xf>
    <xf numFmtId="0" fontId="16" fillId="3" borderId="63" xfId="0" applyFont="1" applyFill="1" applyBorder="1" applyAlignment="1">
      <alignment horizontal="center" vertical="center"/>
    </xf>
    <xf numFmtId="0" fontId="16" fillId="3" borderId="59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22" fillId="2" borderId="65" xfId="0" applyFont="1" applyFill="1" applyBorder="1" applyAlignment="1">
      <alignment horizontal="center" vertical="top" wrapText="1"/>
    </xf>
    <xf numFmtId="0" fontId="16" fillId="0" borderId="5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3" borderId="58" xfId="0" applyFont="1" applyFill="1" applyBorder="1" applyAlignment="1">
      <alignment horizontal="center" vertical="center"/>
    </xf>
    <xf numFmtId="0" fontId="22" fillId="15" borderId="65" xfId="0" applyFont="1" applyFill="1" applyBorder="1" applyAlignment="1">
      <alignment horizontal="center" vertical="top" wrapText="1"/>
    </xf>
    <xf numFmtId="0" fontId="22" fillId="15" borderId="66" xfId="0" applyFont="1" applyFill="1" applyBorder="1" applyAlignment="1">
      <alignment horizontal="center" vertical="top" wrapText="1"/>
    </xf>
    <xf numFmtId="17" fontId="59" fillId="3" borderId="6" xfId="0" applyNumberFormat="1" applyFont="1" applyFill="1" applyBorder="1" applyAlignment="1">
      <alignment horizontal="left" vertical="top"/>
    </xf>
    <xf numFmtId="17" fontId="59" fillId="3" borderId="0" xfId="0" applyNumberFormat="1" applyFont="1" applyFill="1" applyBorder="1" applyAlignment="1">
      <alignment horizontal="left" vertical="top"/>
    </xf>
    <xf numFmtId="5" fontId="16" fillId="3" borderId="0" xfId="0" applyNumberFormat="1" applyFont="1" applyFill="1" applyBorder="1" applyAlignment="1">
      <alignment horizontal="right"/>
    </xf>
    <xf numFmtId="6" fontId="22" fillId="3" borderId="0" xfId="0" applyNumberFormat="1" applyFont="1" applyFill="1" applyBorder="1" applyAlignment="1">
      <alignment horizontal="left"/>
    </xf>
    <xf numFmtId="0" fontId="15" fillId="0" borderId="0" xfId="0" applyFont="1" applyAlignment="1">
      <alignment horizontal="left" vertical="top" wrapText="1"/>
    </xf>
    <xf numFmtId="0" fontId="22" fillId="3" borderId="57" xfId="0" applyFont="1" applyFill="1" applyBorder="1" applyAlignment="1">
      <alignment horizontal="center" vertical="center" wrapText="1"/>
    </xf>
    <xf numFmtId="0" fontId="22" fillId="3" borderId="64" xfId="0" applyFont="1" applyFill="1" applyBorder="1" applyAlignment="1">
      <alignment horizontal="center" vertical="center" wrapText="1"/>
    </xf>
    <xf numFmtId="0" fontId="22" fillId="15" borderId="67" xfId="0" applyFont="1" applyFill="1" applyBorder="1" applyAlignment="1">
      <alignment horizontal="center" vertical="top" wrapText="1"/>
    </xf>
    <xf numFmtId="0" fontId="115" fillId="15" borderId="65" xfId="0" applyFont="1" applyFill="1" applyBorder="1" applyAlignment="1">
      <alignment horizontal="center" vertical="top" wrapText="1"/>
    </xf>
    <xf numFmtId="0" fontId="115" fillId="15" borderId="68" xfId="0" applyFont="1" applyFill="1" applyBorder="1" applyAlignment="1">
      <alignment horizontal="center" vertical="top" wrapText="1"/>
    </xf>
    <xf numFmtId="0" fontId="16" fillId="3" borderId="60" xfId="0" applyFont="1" applyFill="1" applyBorder="1" applyAlignment="1">
      <alignment horizontal="center"/>
    </xf>
    <xf numFmtId="0" fontId="16" fillId="3" borderId="61" xfId="0" applyFont="1" applyFill="1" applyBorder="1" applyAlignment="1">
      <alignment horizontal="center"/>
    </xf>
    <xf numFmtId="0" fontId="16" fillId="3" borderId="62" xfId="0" applyFont="1" applyFill="1" applyBorder="1" applyAlignment="1">
      <alignment horizontal="center"/>
    </xf>
    <xf numFmtId="0" fontId="22" fillId="3" borderId="83" xfId="0" applyFont="1" applyFill="1" applyBorder="1" applyAlignment="1">
      <alignment horizontal="center" vertical="top" wrapText="1"/>
    </xf>
    <xf numFmtId="6" fontId="23" fillId="3" borderId="0" xfId="0" applyNumberFormat="1" applyFont="1" applyFill="1" applyBorder="1" applyAlignment="1">
      <alignment horizontal="left"/>
    </xf>
    <xf numFmtId="0" fontId="115" fillId="15" borderId="67" xfId="0" applyFont="1" applyFill="1" applyBorder="1" applyAlignment="1">
      <alignment horizontal="center" vertical="top" wrapText="1"/>
    </xf>
    <xf numFmtId="0" fontId="115" fillId="15" borderId="66" xfId="0" applyFont="1" applyFill="1" applyBorder="1" applyAlignment="1">
      <alignment horizontal="center" vertical="top" wrapText="1"/>
    </xf>
    <xf numFmtId="169" fontId="23" fillId="3" borderId="0" xfId="0" applyNumberFormat="1" applyFont="1" applyFill="1" applyBorder="1" applyAlignment="1">
      <alignment horizontal="left"/>
    </xf>
    <xf numFmtId="0" fontId="58" fillId="0" borderId="0" xfId="0" applyFont="1" applyBorder="1" applyAlignment="1">
      <alignment horizontal="center"/>
    </xf>
    <xf numFmtId="15" fontId="60" fillId="0" borderId="0" xfId="0" applyNumberFormat="1" applyFont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22" fillId="18" borderId="65" xfId="0" applyFont="1" applyFill="1" applyBorder="1" applyAlignment="1">
      <alignment horizontal="center" vertical="top" wrapText="1"/>
    </xf>
    <xf numFmtId="0" fontId="22" fillId="18" borderId="66" xfId="0" applyFont="1" applyFill="1" applyBorder="1" applyAlignment="1">
      <alignment horizontal="center" vertical="top" wrapText="1"/>
    </xf>
    <xf numFmtId="0" fontId="61" fillId="3" borderId="39" xfId="0" applyFont="1" applyFill="1" applyBorder="1" applyAlignment="1">
      <alignment horizontal="center" vertical="top" wrapText="1"/>
    </xf>
    <xf numFmtId="0" fontId="16" fillId="3" borderId="60" xfId="0" applyFont="1" applyFill="1" applyBorder="1" applyAlignment="1">
      <alignment horizontal="center" vertical="center"/>
    </xf>
    <xf numFmtId="0" fontId="16" fillId="3" borderId="62" xfId="0" applyFont="1" applyFill="1" applyBorder="1" applyAlignment="1">
      <alignment horizontal="center" vertical="center"/>
    </xf>
    <xf numFmtId="0" fontId="22" fillId="15" borderId="83" xfId="0" applyFont="1" applyFill="1" applyBorder="1" applyAlignment="1">
      <alignment horizontal="center" vertical="top" wrapText="1"/>
    </xf>
    <xf numFmtId="0" fontId="51" fillId="4" borderId="32" xfId="0" applyFont="1" applyFill="1" applyBorder="1" applyAlignment="1">
      <alignment horizontal="right" vertical="center"/>
    </xf>
    <xf numFmtId="0" fontId="51" fillId="4" borderId="33" xfId="0" applyFont="1" applyFill="1" applyBorder="1" applyAlignment="1">
      <alignment horizontal="right" vertical="center"/>
    </xf>
    <xf numFmtId="0" fontId="51" fillId="4" borderId="34" xfId="0" applyFont="1" applyFill="1" applyBorder="1" applyAlignment="1">
      <alignment horizontal="right" vertical="center"/>
    </xf>
    <xf numFmtId="0" fontId="50" fillId="0" borderId="79" xfId="0" applyFont="1" applyBorder="1" applyAlignment="1"/>
    <xf numFmtId="0" fontId="50" fillId="0" borderId="2" xfId="0" applyFont="1" applyBorder="1" applyAlignment="1"/>
    <xf numFmtId="0" fontId="50" fillId="0" borderId="80" xfId="0" applyFont="1" applyBorder="1" applyAlignment="1"/>
    <xf numFmtId="0" fontId="51" fillId="4" borderId="79" xfId="0" applyFont="1" applyFill="1" applyBorder="1" applyAlignment="1">
      <alignment vertical="center" wrapText="1"/>
    </xf>
    <xf numFmtId="0" fontId="36" fillId="4" borderId="80" xfId="0" applyFont="1" applyFill="1" applyBorder="1" applyAlignment="1">
      <alignment vertical="center"/>
    </xf>
    <xf numFmtId="0" fontId="51" fillId="4" borderId="36" xfId="0" applyFont="1" applyFill="1" applyBorder="1" applyAlignment="1">
      <alignment vertical="center"/>
    </xf>
    <xf numFmtId="0" fontId="36" fillId="4" borderId="36" xfId="0" applyFont="1" applyFill="1" applyBorder="1" applyAlignment="1">
      <alignment vertical="center"/>
    </xf>
    <xf numFmtId="0" fontId="69" fillId="0" borderId="6" xfId="0" quotePrefix="1" applyFont="1" applyFill="1" applyBorder="1" applyAlignment="1"/>
    <xf numFmtId="0" fontId="68" fillId="0" borderId="8" xfId="0" applyFont="1" applyFill="1" applyBorder="1" applyAlignment="1"/>
    <xf numFmtId="0" fontId="68" fillId="0" borderId="6" xfId="0" applyFont="1" applyBorder="1"/>
    <xf numFmtId="0" fontId="69" fillId="0" borderId="6" xfId="0" applyFont="1" applyBorder="1"/>
  </cellXfs>
  <cellStyles count="16">
    <cellStyle name="%" xfId="2" xr:uid="{00000000-0005-0000-0000-000000000000}"/>
    <cellStyle name="Comma" xfId="13" builtinId="3"/>
    <cellStyle name="Comma 2" xfId="3" xr:uid="{00000000-0005-0000-0000-000002000000}"/>
    <cellStyle name="Comma 3" xfId="5" xr:uid="{00000000-0005-0000-0000-000003000000}"/>
    <cellStyle name="Comma 4" xfId="8" xr:uid="{00000000-0005-0000-0000-000004000000}"/>
    <cellStyle name="Comma 5" xfId="12" xr:uid="{00000000-0005-0000-0000-000005000000}"/>
    <cellStyle name="Normal" xfId="0" builtinId="0"/>
    <cellStyle name="Normal 2" xfId="1" xr:uid="{00000000-0005-0000-0000-000007000000}"/>
    <cellStyle name="Normal 2 2" xfId="15" xr:uid="{00000000-0005-0000-0000-000008000000}"/>
    <cellStyle name="Normal 3" xfId="4" xr:uid="{00000000-0005-0000-0000-000009000000}"/>
    <cellStyle name="Normal 4" xfId="7" xr:uid="{00000000-0005-0000-0000-00000A000000}"/>
    <cellStyle name="Normal 4 2" xfId="10" xr:uid="{00000000-0005-0000-0000-00000B000000}"/>
    <cellStyle name="Normal 5" xfId="11" xr:uid="{00000000-0005-0000-0000-00000C000000}"/>
    <cellStyle name="Percent" xfId="14" builtinId="5"/>
    <cellStyle name="Percent 2" xfId="6" xr:uid="{00000000-0005-0000-0000-00000E000000}"/>
    <cellStyle name="Percent 3" xfId="9" xr:uid="{00000000-0005-0000-0000-00000F000000}"/>
  </cellStyles>
  <dxfs count="1174"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b val="0"/>
        <i val="0"/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CCFFFF"/>
      <color rgb="FF89E0FF"/>
      <color rgb="FFFFFFCC"/>
      <color rgb="FFFFFF99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462965326500194E-2"/>
          <c:y val="3.0667920677293754E-2"/>
          <c:w val="0.91358382029935359"/>
          <c:h val="0.69385853052761848"/>
        </c:manualLayout>
      </c:layout>
      <c:lineChart>
        <c:grouping val="standard"/>
        <c:varyColors val="0"/>
        <c:ser>
          <c:idx val="0"/>
          <c:order val="0"/>
          <c:tx>
            <c:strRef>
              <c:f>'Revenue data - DO NOT PRINT'!$C$47</c:f>
              <c:strCache>
                <c:ptCount val="1"/>
                <c:pt idx="0">
                  <c:v>£m</c:v>
                </c:pt>
              </c:strCache>
            </c:strRef>
          </c:tx>
          <c:cat>
            <c:numRef>
              <c:f>'Revenue data - DO NOT PRINT'!$B$48:$B$74</c:f>
              <c:numCache>
                <c:formatCode>mmm\-yy</c:formatCode>
                <c:ptCount val="27"/>
                <c:pt idx="0">
                  <c:v>42156</c:v>
                </c:pt>
                <c:pt idx="1">
                  <c:v>42248</c:v>
                </c:pt>
                <c:pt idx="2">
                  <c:v>42339</c:v>
                </c:pt>
                <c:pt idx="3">
                  <c:v>42430</c:v>
                </c:pt>
                <c:pt idx="4">
                  <c:v>42522</c:v>
                </c:pt>
                <c:pt idx="5">
                  <c:v>42614</c:v>
                </c:pt>
                <c:pt idx="6">
                  <c:v>42705</c:v>
                </c:pt>
                <c:pt idx="7">
                  <c:v>42795</c:v>
                </c:pt>
                <c:pt idx="8">
                  <c:v>42887</c:v>
                </c:pt>
                <c:pt idx="9">
                  <c:v>42979</c:v>
                </c:pt>
                <c:pt idx="10">
                  <c:v>43070</c:v>
                </c:pt>
                <c:pt idx="11">
                  <c:v>43160</c:v>
                </c:pt>
                <c:pt idx="12">
                  <c:v>43252</c:v>
                </c:pt>
                <c:pt idx="13">
                  <c:v>43344</c:v>
                </c:pt>
                <c:pt idx="14">
                  <c:v>43374</c:v>
                </c:pt>
                <c:pt idx="15">
                  <c:v>43525</c:v>
                </c:pt>
                <c:pt idx="16">
                  <c:v>43617</c:v>
                </c:pt>
                <c:pt idx="17">
                  <c:v>43709</c:v>
                </c:pt>
                <c:pt idx="18">
                  <c:v>43800</c:v>
                </c:pt>
                <c:pt idx="19">
                  <c:v>43891</c:v>
                </c:pt>
                <c:pt idx="20">
                  <c:v>43983</c:v>
                </c:pt>
                <c:pt idx="21">
                  <c:v>44075</c:v>
                </c:pt>
                <c:pt idx="22">
                  <c:v>44166</c:v>
                </c:pt>
                <c:pt idx="23">
                  <c:v>44256</c:v>
                </c:pt>
                <c:pt idx="24">
                  <c:v>44348</c:v>
                </c:pt>
                <c:pt idx="25">
                  <c:v>44440</c:v>
                </c:pt>
                <c:pt idx="26">
                  <c:v>44531</c:v>
                </c:pt>
              </c:numCache>
            </c:numRef>
          </c:cat>
          <c:val>
            <c:numRef>
              <c:f>'Revenue data - DO NOT PRINT'!$C$48:$C$74</c:f>
              <c:numCache>
                <c:formatCode>#,##0.000</c:formatCode>
                <c:ptCount val="27"/>
                <c:pt idx="0">
                  <c:v>10.231291729999999</c:v>
                </c:pt>
                <c:pt idx="1">
                  <c:v>10.134651729999998</c:v>
                </c:pt>
                <c:pt idx="2">
                  <c:v>10.134651729999998</c:v>
                </c:pt>
                <c:pt idx="3">
                  <c:v>10.047141569999999</c:v>
                </c:pt>
                <c:pt idx="4">
                  <c:v>10.006294489999998</c:v>
                </c:pt>
                <c:pt idx="5">
                  <c:v>8.7998418199999993</c:v>
                </c:pt>
                <c:pt idx="6">
                  <c:v>8.1388237099999987</c:v>
                </c:pt>
                <c:pt idx="7">
                  <c:v>8.1388237099999987</c:v>
                </c:pt>
                <c:pt idx="8">
                  <c:v>8.1104867899999977</c:v>
                </c:pt>
                <c:pt idx="9">
                  <c:v>8.6612527499999974</c:v>
                </c:pt>
                <c:pt idx="10">
                  <c:v>8.4412527499999985</c:v>
                </c:pt>
                <c:pt idx="11">
                  <c:v>3.2778938999999987</c:v>
                </c:pt>
                <c:pt idx="12">
                  <c:v>3.2778938999999987</c:v>
                </c:pt>
                <c:pt idx="13">
                  <c:v>3.5778938999999985</c:v>
                </c:pt>
                <c:pt idx="14">
                  <c:v>3.2461018299999989</c:v>
                </c:pt>
                <c:pt idx="15">
                  <c:v>1.1830745399999987</c:v>
                </c:pt>
                <c:pt idx="16">
                  <c:v>0.84384553999999867</c:v>
                </c:pt>
                <c:pt idx="17">
                  <c:v>1.4907445399999986</c:v>
                </c:pt>
                <c:pt idx="18">
                  <c:v>2.1713695399999988</c:v>
                </c:pt>
                <c:pt idx="19">
                  <c:v>0.47420453999999862</c:v>
                </c:pt>
                <c:pt idx="20">
                  <c:v>0.47420453999999862</c:v>
                </c:pt>
                <c:pt idx="21">
                  <c:v>0.47420453999999862</c:v>
                </c:pt>
                <c:pt idx="22">
                  <c:v>0.47420453999999862</c:v>
                </c:pt>
                <c:pt idx="23">
                  <c:v>1.8579305399999986</c:v>
                </c:pt>
                <c:pt idx="24">
                  <c:v>1.9329305399999985</c:v>
                </c:pt>
                <c:pt idx="25">
                  <c:v>1.9329305399999985</c:v>
                </c:pt>
                <c:pt idx="26">
                  <c:v>1.9329305399999985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F7-42E0-884A-AF1EC37F0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048832"/>
        <c:axId val="19890176"/>
      </c:lineChart>
      <c:dateAx>
        <c:axId val="22504883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9890176"/>
        <c:crosses val="autoZero"/>
        <c:auto val="1"/>
        <c:lblOffset val="100"/>
        <c:baseTimeUnit val="months"/>
      </c:dateAx>
      <c:valAx>
        <c:axId val="198901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>
                    <a:latin typeface="Arial" panose="020B0604020202020204" pitchFamily="34" charset="0"/>
                    <a:cs typeface="Arial" panose="020B0604020202020204" pitchFamily="34" charset="0"/>
                  </a:rPr>
                  <a:t>£'M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5048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Annual LGF Grant v Actual Spend to Date</a:t>
            </a:r>
          </a:p>
        </c:rich>
      </c:tx>
      <c:layout>
        <c:manualLayout>
          <c:xMode val="edge"/>
          <c:yMode val="edge"/>
          <c:x val="0.16285411198600175"/>
          <c:y val="1.851851851851851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'Revenue data - DO NOT PRINT'!$D$98</c:f>
              <c:strCache>
                <c:ptCount val="1"/>
                <c:pt idx="0">
                  <c:v>LGF Grant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6.116207951070336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A9-4C6E-9B65-4A6236B9926B}"/>
                </c:ext>
              </c:extLst>
            </c:dLbl>
            <c:dLbl>
              <c:idx val="1"/>
              <c:layout>
                <c:manualLayout>
                  <c:x val="-1.834862385321101E-2"/>
                  <c:y val="1.8518518518518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A9-4C6E-9B65-4A6236B9926B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'Revenue data - DO NOT PRINT'!$C$99:$C$117</c:f>
              <c:strCache>
                <c:ptCount val="4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</c:strCache>
            </c:strRef>
          </c:cat>
          <c:val>
            <c:numRef>
              <c:f>'Revenue data - DO NOT PRINT'!$D$99:$D$117</c:f>
              <c:numCache>
                <c:formatCode>_-* #,##0_-;\-* #,##0_-;_-* "-"??_-;_-@_-</c:formatCode>
                <c:ptCount val="4"/>
                <c:pt idx="0">
                  <c:v>14400000</c:v>
                </c:pt>
                <c:pt idx="1">
                  <c:v>33356869</c:v>
                </c:pt>
                <c:pt idx="2">
                  <c:v>17518643</c:v>
                </c:pt>
                <c:pt idx="3">
                  <c:v>11283922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A9-4C6E-9B65-4A6236B9926B}"/>
            </c:ext>
          </c:extLst>
        </c:ser>
        <c:ser>
          <c:idx val="1"/>
          <c:order val="1"/>
          <c:tx>
            <c:strRef>
              <c:f>'Revenue data - DO NOT PRINT'!$E$98</c:f>
              <c:strCache>
                <c:ptCount val="1"/>
                <c:pt idx="0">
                  <c:v>Actual Spend &amp; Forecast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669724770642202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A9-4C6E-9B65-4A6236B9926B}"/>
                </c:ext>
              </c:extLst>
            </c:dLbl>
            <c:dLbl>
              <c:idx val="1"/>
              <c:layout>
                <c:manualLayout>
                  <c:x val="3.0581039755351681E-2"/>
                  <c:y val="1.3888524351122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A9-4C6E-9B65-4A6236B9926B}"/>
                </c:ext>
              </c:extLst>
            </c:dLbl>
            <c:dLbl>
              <c:idx val="2"/>
              <c:layout>
                <c:manualLayout>
                  <c:x val="2.7522935779816515E-2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A9-4C6E-9B65-4A6236B9926B}"/>
                </c:ext>
              </c:extLst>
            </c:dLbl>
            <c:dLbl>
              <c:idx val="3"/>
              <c:layout>
                <c:manualLayout>
                  <c:x val="4.021958700945514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FA9-4C6E-9B65-4A6236B9926B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'Revenue data - DO NOT PRINT'!$C$99:$C$117</c:f>
              <c:strCache>
                <c:ptCount val="4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</c:strCache>
            </c:strRef>
          </c:cat>
          <c:val>
            <c:numRef>
              <c:f>'Revenue data - DO NOT PRINT'!$E$99:$E$117</c:f>
              <c:numCache>
                <c:formatCode>_-* #,##0_-;\-* #,##0_-;_-* "-"??_-;_-@_-</c:formatCode>
                <c:ptCount val="4"/>
                <c:pt idx="0">
                  <c:v>12480209.050000001</c:v>
                </c:pt>
                <c:pt idx="1">
                  <c:v>24216408.829999998</c:v>
                </c:pt>
                <c:pt idx="2">
                  <c:v>8725182</c:v>
                </c:pt>
                <c:pt idx="3">
                  <c:v>9838000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FA9-4C6E-9B65-4A6236B99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7023616"/>
        <c:axId val="237025152"/>
        <c:axId val="0"/>
      </c:bar3DChart>
      <c:catAx>
        <c:axId val="237023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37025152"/>
        <c:crosses val="autoZero"/>
        <c:auto val="1"/>
        <c:lblAlgn val="ctr"/>
        <c:lblOffset val="100"/>
        <c:noMultiLvlLbl val="0"/>
      </c:catAx>
      <c:valAx>
        <c:axId val="23702515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3702361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3.8227262876544099E-2"/>
                <c:y val="0.45155365995917179"/>
              </c:manualLayout>
            </c:layout>
          </c:dispUnitsLbl>
        </c:dispUnits>
      </c:valAx>
    </c:plotArea>
    <c:legend>
      <c:legendPos val="r"/>
      <c:layout>
        <c:manualLayout>
          <c:xMode val="edge"/>
          <c:yMode val="edge"/>
          <c:x val="0.68492330660502299"/>
          <c:y val="0.25908355205599298"/>
          <c:w val="0.26583327313443617"/>
          <c:h val="0.2970640128317293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u="sng">
                <a:solidFill>
                  <a:sysClr val="windowText" lastClr="000000"/>
                </a:solidFill>
              </a:defRPr>
            </a:pPr>
            <a:r>
              <a:rPr lang="en-GB" sz="1400" u="sng">
                <a:solidFill>
                  <a:sysClr val="windowText" lastClr="000000"/>
                </a:solidFill>
              </a:rPr>
              <a:t>2. LGF Grant  2015/16 - 2020/21</a:t>
            </a:r>
          </a:p>
        </c:rich>
      </c:tx>
      <c:layout>
        <c:manualLayout>
          <c:xMode val="edge"/>
          <c:yMode val="edge"/>
          <c:x val="0.2431834805948406"/>
          <c:y val="1.51207126975291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079765080490874"/>
          <c:y val="7.9453266351194138E-2"/>
          <c:w val="0.52495903284665157"/>
          <c:h val="0.846645934099771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'Revenue data - DO NOT PRINT'!$C$114</c:f>
              <c:strCache>
                <c:ptCount val="1"/>
                <c:pt idx="0">
                  <c:v>2015-16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b="1"/>
                      <a:t> £14,400,000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AF-4020-98C5-B505305426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'Revenue data - DO NOT PRINT'!$D$114</c:f>
              <c:numCache>
                <c:formatCode>_-* #,##0_-;\-* #,##0_-;_-* "-"??_-;_-@_-</c:formatCode>
                <c:ptCount val="1"/>
                <c:pt idx="0">
                  <c:v>14400000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'Revenue data - DO NOT PRINT'!$D$113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9AF-4020-98C5-B50530542699}"/>
            </c:ext>
          </c:extLst>
        </c:ser>
        <c:ser>
          <c:idx val="1"/>
          <c:order val="1"/>
          <c:tx>
            <c:strRef>
              <c:f>'Revenue data - DO NOT PRINT'!$C$115</c:f>
              <c:strCache>
                <c:ptCount val="1"/>
                <c:pt idx="0">
                  <c:v>2016-17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b="1"/>
                      <a:t> £33,108,106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AF-4020-98C5-B505305426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'Revenue data - DO NOT PRINT'!$D$115</c:f>
              <c:numCache>
                <c:formatCode>_-* #,##0_-;\-* #,##0_-;_-* "-"??_-;_-@_-</c:formatCode>
                <c:ptCount val="1"/>
                <c:pt idx="0">
                  <c:v>33356869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'Revenue data - DO NOT PRINT'!$D$113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F9AF-4020-98C5-B50530542699}"/>
            </c:ext>
          </c:extLst>
        </c:ser>
        <c:ser>
          <c:idx val="2"/>
          <c:order val="2"/>
          <c:tx>
            <c:strRef>
              <c:f>'Revenue data - DO NOT PRINT'!#REF!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val>
            <c:numRef>
              <c:f>'Revenue data - DO NOT PRINT'!#REF!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'Revenue data - DO NOT PRINT'!$D$113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F9AF-4020-98C5-B50530542699}"/>
            </c:ext>
          </c:extLst>
        </c:ser>
        <c:ser>
          <c:idx val="3"/>
          <c:order val="3"/>
          <c:tx>
            <c:strRef>
              <c:f>'Revenue data - DO NOT PRINT'!$C$116</c:f>
              <c:strCache>
                <c:ptCount val="1"/>
                <c:pt idx="0">
                  <c:v>2017-18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b="1"/>
                      <a:t> £17,518,643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AF-4020-98C5-B505305426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'Revenue data - DO NOT PRINT'!$D$116</c:f>
              <c:numCache>
                <c:formatCode>_-* #,##0_-;\-* #,##0_-;_-* "-"??_-;_-@_-</c:formatCode>
                <c:ptCount val="1"/>
                <c:pt idx="0">
                  <c:v>17518643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'Revenue data - DO NOT PRINT'!$D$113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F9AF-4020-98C5-B50530542699}"/>
            </c:ext>
          </c:extLst>
        </c:ser>
        <c:ser>
          <c:idx val="4"/>
          <c:order val="4"/>
          <c:tx>
            <c:strRef>
              <c:f>'Revenue data - DO NOT PRINT'!$C$117</c:f>
              <c:strCache>
                <c:ptCount val="1"/>
                <c:pt idx="0">
                  <c:v>2018-19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b="1"/>
                      <a:t> £11,283,922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AF-4020-98C5-B505305426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'Revenue data - DO NOT PRINT'!$D$117</c:f>
              <c:numCache>
                <c:formatCode>_-* #,##0_-;\-* #,##0_-;_-* "-"??_-;_-@_-</c:formatCode>
                <c:ptCount val="1"/>
                <c:pt idx="0">
                  <c:v>11283922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'Revenue data - DO NOT PRINT'!$D$113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F9AF-4020-98C5-B50530542699}"/>
            </c:ext>
          </c:extLst>
        </c:ser>
        <c:ser>
          <c:idx val="5"/>
          <c:order val="5"/>
          <c:tx>
            <c:strRef>
              <c:f>'Revenue data - DO NOT PRINT'!$C$118</c:f>
              <c:strCache>
                <c:ptCount val="1"/>
                <c:pt idx="0">
                  <c:v>2019-20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b="1"/>
                      <a:t> £6,370,448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AF-4020-98C5-B505305426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'Revenue data - DO NOT PRINT'!$D$118</c:f>
              <c:numCache>
                <c:formatCode>_-* #,##0_-;\-* #,##0_-;_-* "-"??_-;_-@_-</c:formatCode>
                <c:ptCount val="1"/>
                <c:pt idx="0">
                  <c:v>6370448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'Revenue data - DO NOT PRINT'!$D$113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A-F9AF-4020-98C5-B50530542699}"/>
            </c:ext>
          </c:extLst>
        </c:ser>
        <c:ser>
          <c:idx val="6"/>
          <c:order val="6"/>
          <c:tx>
            <c:strRef>
              <c:f>'Revenue data - DO NOT PRINT'!$C$119</c:f>
              <c:strCache>
                <c:ptCount val="1"/>
                <c:pt idx="0">
                  <c:v>2020-21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b="1"/>
                      <a:t> £15,345,059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9AF-4020-98C5-B505305426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'Revenue data - DO NOT PRINT'!$D$119</c:f>
              <c:numCache>
                <c:formatCode>_-* #,##0_-;\-* #,##0_-;_-* "-"??_-;_-@_-</c:formatCode>
                <c:ptCount val="1"/>
                <c:pt idx="0">
                  <c:v>15345059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'Revenue data - DO NOT PRINT'!$D$113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C-F9AF-4020-98C5-B50530542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6766720"/>
        <c:axId val="236768256"/>
      </c:barChart>
      <c:catAx>
        <c:axId val="2367667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Arial Black" panose="020B0A04020102020204" pitchFamily="34" charset="0"/>
              </a:defRPr>
            </a:pPr>
            <a:endParaRPr lang="en-US"/>
          </a:p>
        </c:txPr>
        <c:crossAx val="236768256"/>
        <c:crosses val="autoZero"/>
        <c:auto val="1"/>
        <c:lblAlgn val="ctr"/>
        <c:lblOffset val="100"/>
        <c:noMultiLvlLbl val="0"/>
      </c:catAx>
      <c:valAx>
        <c:axId val="236768256"/>
        <c:scaling>
          <c:orientation val="minMax"/>
          <c:max val="1000000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36766720"/>
        <c:crosses val="autoZero"/>
        <c:crossBetween val="between"/>
        <c:dispUnits>
          <c:builtInUnit val="millions"/>
          <c:dispUnitsLbl/>
        </c:dispUnits>
      </c:valAx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74577717363572327"/>
          <c:y val="0.68597277340332463"/>
          <c:w val="0.23833811156006096"/>
          <c:h val="0.2676479440069991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u="sng">
                <a:solidFill>
                  <a:sysClr val="windowText" lastClr="000000"/>
                </a:solidFill>
              </a:defRPr>
            </a:pPr>
            <a:r>
              <a:rPr lang="en-US" sz="1400" u="sng">
                <a:solidFill>
                  <a:sysClr val="windowText" lastClr="000000"/>
                </a:solidFill>
              </a:rPr>
              <a:t>LEP Core &amp; Capacity Grant 2018-19 - Projected Spend </a:t>
            </a:r>
          </a:p>
        </c:rich>
      </c:tx>
      <c:layout>
        <c:manualLayout>
          <c:xMode val="edge"/>
          <c:yMode val="edge"/>
          <c:x val="0.13708490827153424"/>
          <c:y val="2.44557878541044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837442171104028"/>
          <c:y val="0.13431825993293695"/>
          <c:w val="0.62153517126505931"/>
          <c:h val="0.80109277006731161"/>
        </c:manualLayout>
      </c:layout>
      <c:pieChart>
        <c:varyColors val="1"/>
        <c:ser>
          <c:idx val="0"/>
          <c:order val="0"/>
          <c:tx>
            <c:strRef>
              <c:f>'Revenue data - DO NOT PRINT'!$I$53</c:f>
              <c:strCache>
                <c:ptCount val="1"/>
                <c:pt idx="0">
                  <c:v>Approved</c:v>
                </c:pt>
              </c:strCache>
            </c:strRef>
          </c:tx>
          <c:explosion val="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F5-4F0F-8B32-1ECBBC2000C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F5-4F0F-8B32-1ECBBC2000C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2-03F5-4F0F-8B32-1ECBBC2000C5}"/>
              </c:ext>
            </c:extLst>
          </c:dPt>
          <c:dLbls>
            <c:dLbl>
              <c:idx val="0"/>
              <c:layout>
                <c:manualLayout>
                  <c:x val="-0.15154480083294328"/>
                  <c:y val="0.16957824237487557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LEP Delivery Team</a:t>
                    </a:r>
                    <a:r>
                      <a:rPr lang="en-US" b="1"/>
                      <a:t>,  £49,255 ,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16%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F5-4F0F-8B32-1ECBBC2000C5}"/>
                </c:ext>
              </c:extLst>
            </c:dLbl>
            <c:dLbl>
              <c:idx val="1"/>
              <c:layout>
                <c:manualLayout>
                  <c:x val="-0.26565454246632453"/>
                  <c:y val="7.1832852630302174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LEP</a:t>
                    </a:r>
                    <a:r>
                      <a:rPr lang="en-US" b="0" baseline="0"/>
                      <a:t> Office &amp; Delivery Team</a:t>
                    </a:r>
                    <a:r>
                      <a:rPr lang="en-US" b="1"/>
                      <a:t>,  £257,269, </a:t>
                    </a:r>
                    <a:r>
                      <a:rPr lang="en-US" b="1">
                        <a:solidFill>
                          <a:srgbClr val="FFFF00"/>
                        </a:solidFill>
                      </a:rPr>
                      <a:t>42.8%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F5-4F0F-8B32-1ECBBC2000C5}"/>
                </c:ext>
              </c:extLst>
            </c:dLbl>
            <c:dLbl>
              <c:idx val="2"/>
              <c:layout>
                <c:manualLayout>
                  <c:x val="2.096747301444787E-2"/>
                  <c:y val="-6.6263830967256535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 b="0"/>
                      <a:t>Business</a:t>
                    </a:r>
                    <a:r>
                      <a:rPr lang="en-US" b="0" baseline="0"/>
                      <a:t> Engagement &amp; Support</a:t>
                    </a:r>
                    <a:r>
                      <a:rPr lang="en-US" b="1"/>
                      <a:t>, </a:t>
                    </a:r>
                  </a:p>
                  <a:p>
                    <a:pPr>
                      <a:defRPr/>
                    </a:pPr>
                    <a:r>
                      <a:rPr lang="en-US" b="1"/>
                      <a:t>£91,873, </a:t>
                    </a:r>
                  </a:p>
                  <a:p>
                    <a:pPr>
                      <a:defRPr/>
                    </a:pPr>
                    <a:r>
                      <a:rPr lang="en-US" b="1">
                        <a:solidFill>
                          <a:srgbClr val="FFFF00"/>
                        </a:solidFill>
                      </a:rPr>
                      <a:t>15.3%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268671313107604"/>
                      <c:h val="0.238250003136891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3F5-4F0F-8B32-1ECBBC2000C5}"/>
                </c:ext>
              </c:extLst>
            </c:dLbl>
            <c:dLbl>
              <c:idx val="3"/>
              <c:layout>
                <c:manualLayout>
                  <c:x val="0.12347069844355243"/>
                  <c:y val="-0.14329274633556005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 b="0"/>
                      <a:t>Strategic Planning, </a:t>
                    </a:r>
                  </a:p>
                  <a:p>
                    <a:pPr>
                      <a:defRPr/>
                    </a:pPr>
                    <a:r>
                      <a:rPr lang="en-US" b="1"/>
                      <a:t>£25,000 </a:t>
                    </a:r>
                  </a:p>
                  <a:p>
                    <a:pPr>
                      <a:defRPr/>
                    </a:pPr>
                    <a:r>
                      <a:rPr lang="en-US" b="1">
                        <a:solidFill>
                          <a:srgbClr val="FFFF00"/>
                        </a:solidFill>
                      </a:rPr>
                      <a:t>4.2%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853052222517198"/>
                      <c:h val="0.186144584806415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03F5-4F0F-8B32-1ECBBC2000C5}"/>
                </c:ext>
              </c:extLst>
            </c:dLbl>
            <c:dLbl>
              <c:idx val="4"/>
              <c:layout>
                <c:manualLayout>
                  <c:x val="0.20622071940430076"/>
                  <c:y val="0.1374640087803445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Project &amp; Programme Development, </a:t>
                    </a:r>
                    <a:r>
                      <a:rPr lang="en-US" b="1"/>
                      <a:t>£217,346</a:t>
                    </a:r>
                    <a:r>
                      <a:rPr lang="en-US"/>
                      <a:t>, </a:t>
                    </a:r>
                    <a:r>
                      <a:rPr lang="en-US" b="1">
                        <a:solidFill>
                          <a:srgbClr val="FFFF00"/>
                        </a:solidFill>
                      </a:rPr>
                      <a:t>36.1%</a:t>
                    </a:r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F5-4F0F-8B32-1ECBBC2000C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F5-4F0F-8B32-1ECBBC2000C5}"/>
                </c:ext>
              </c:extLst>
            </c:dLbl>
            <c:dLbl>
              <c:idx val="6"/>
              <c:layout>
                <c:manualLayout>
                  <c:x val="1.6019616902263733E-2"/>
                  <c:y val="4.0969680514073674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Research</a:t>
                    </a:r>
                    <a:r>
                      <a:rPr lang="en-US" b="0" baseline="0"/>
                      <a:t> &amp; Studies</a:t>
                    </a:r>
                    <a:r>
                      <a:rPr lang="en-US" b="1"/>
                      <a:t>, £8,000</a:t>
                    </a:r>
                    <a:r>
                      <a:rPr lang="en-US"/>
                      <a:t>,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3%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3F5-4F0F-8B32-1ECBBC2000C5}"/>
                </c:ext>
              </c:extLst>
            </c:dLbl>
            <c:dLbl>
              <c:idx val="7"/>
              <c:layout>
                <c:manualLayout>
                  <c:x val="4.3245997184532245E-2"/>
                  <c:y val="-0.1758198932030047"/>
                </c:manualLayout>
              </c:layout>
              <c:tx>
                <c:rich>
                  <a:bodyPr/>
                  <a:lstStyle/>
                  <a:p>
                    <a:r>
                      <a:rPr lang="en-US" b="0" baseline="0"/>
                      <a:t>Midlands Connect &amp; Midlands Engine,</a:t>
                    </a:r>
                    <a:r>
                      <a:rPr lang="en-US" b="0"/>
                      <a:t>  </a:t>
                    </a:r>
                    <a:r>
                      <a:rPr lang="en-US" b="1"/>
                      <a:t>£30,000</a:t>
                    </a:r>
                    <a:r>
                      <a:rPr lang="en-US"/>
                      <a:t>,</a:t>
                    </a:r>
                    <a:r>
                      <a:rPr lang="en-US" baseline="0"/>
                      <a:t> </a:t>
                    </a:r>
                    <a:r>
                      <a:rPr lang="en-US" b="1" baseline="0">
                        <a:solidFill>
                          <a:srgbClr val="FF0000"/>
                        </a:solidFill>
                      </a:rPr>
                      <a:t>10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3F5-4F0F-8B32-1ECBBC2000C5}"/>
                </c:ext>
              </c:extLst>
            </c:dLbl>
            <c:dLbl>
              <c:idx val="8"/>
              <c:layout>
                <c:manualLayout>
                  <c:x val="0.18476084967467821"/>
                  <c:y val="-0.1219000814553353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MIPIM,</a:t>
                    </a:r>
                    <a:r>
                      <a:rPr lang="en-US" b="1"/>
                      <a:t>£50,000,</a:t>
                    </a:r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16%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3F5-4F0F-8B32-1ECBBC2000C5}"/>
                </c:ext>
              </c:extLst>
            </c:dLbl>
            <c:dLbl>
              <c:idx val="9"/>
              <c:layout>
                <c:manualLayout>
                  <c:x val="0.13195989656115803"/>
                  <c:y val="2.481980269707665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Office Rental,  </a:t>
                    </a:r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£35,000</a:t>
                    </a:r>
                    <a:r>
                      <a:rPr lang="en-US"/>
                      <a:t>,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11%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3F5-4F0F-8B32-1ECBBC2000C5}"/>
                </c:ext>
              </c:extLst>
            </c:dLbl>
            <c:dLbl>
              <c:idx val="10"/>
              <c:layout>
                <c:manualLayout>
                  <c:x val="0.14599563796263096"/>
                  <c:y val="0.1736441306905602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Unallocated Funds c/wd,  </a:t>
                    </a:r>
                    <a:r>
                      <a:rPr lang="en-US" b="1"/>
                      <a:t>£49,515</a:t>
                    </a:r>
                    <a:r>
                      <a:rPr lang="en-US"/>
                      <a:t>,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16%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3F5-4F0F-8B32-1ECBBC2000C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'Revenue data - DO NOT PRINT'!$G$54:$G$59</c:f>
              <c:strCache>
                <c:ptCount val="6"/>
                <c:pt idx="1">
                  <c:v> LEP Office &amp; Delivery Team </c:v>
                </c:pt>
                <c:pt idx="2">
                  <c:v> Business Engagement &amp; Support </c:v>
                </c:pt>
                <c:pt idx="3">
                  <c:v> Strategic Planning  </c:v>
                </c:pt>
                <c:pt idx="4">
                  <c:v> Project &amp; Programme Development </c:v>
                </c:pt>
                <c:pt idx="5">
                  <c:v> Unallocated Funds </c:v>
                </c:pt>
              </c:strCache>
            </c:strRef>
          </c:cat>
          <c:val>
            <c:numRef>
              <c:f>'Revenue data - DO NOT PRINT'!$I$54:$I$59</c:f>
              <c:numCache>
                <c:formatCode>_(* #,##0_);_(* \(#,##0\);_(* "-"_);_(@_)</c:formatCode>
                <c:ptCount val="6"/>
                <c:pt idx="1">
                  <c:v>257269</c:v>
                </c:pt>
                <c:pt idx="2">
                  <c:v>91872.99</c:v>
                </c:pt>
                <c:pt idx="3">
                  <c:v>25000</c:v>
                </c:pt>
                <c:pt idx="4">
                  <c:v>217345.8</c:v>
                </c:pt>
                <c:pt idx="5">
                  <c:v>9978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3F5-4F0F-8B32-1ECBBC2000C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ysClr val="windowText" lastClr="000000"/>
                </a:solidFill>
              </a:defRPr>
            </a:pPr>
            <a:r>
              <a:rPr lang="en-US" sz="1400" u="sng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ESIF Strategy</a:t>
            </a:r>
            <a:r>
              <a:rPr lang="en-US" sz="1400" u="sng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400" u="sng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Funding by Theme -  ERDF &amp; ESF  'Pipeline' Funding Commitments  (</a:t>
            </a:r>
            <a:r>
              <a:rPr lang="en-US" sz="1400" i="1" u="sng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as @  31st March 2019</a:t>
            </a:r>
            <a:r>
              <a:rPr lang="en-US" sz="1400" u="sng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</a:p>
        </c:rich>
      </c:tx>
      <c:layout>
        <c:manualLayout>
          <c:xMode val="edge"/>
          <c:yMode val="edge"/>
          <c:x val="0.1370782607311781"/>
          <c:y val="3.06306322602663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749409978965463"/>
          <c:y val="9.3659737455628347E-2"/>
          <c:w val="0.78757523071340041"/>
          <c:h val="0.766027929423525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'Revenue data - DO NOT PRINT'!$G$66</c:f>
              <c:strCache>
                <c:ptCount val="1"/>
                <c:pt idx="0">
                  <c:v>PA1 Innovation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2.5055919584308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528-433C-93BB-8E494D4A4B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'Revenue data - DO NOT PRINT'!$H$65:$I$65</c:f>
              <c:strCache>
                <c:ptCount val="2"/>
                <c:pt idx="0">
                  <c:v>ESIF Comtmts</c:v>
                </c:pt>
                <c:pt idx="1">
                  <c:v>ESIF Alloc'ns</c:v>
                </c:pt>
              </c:strCache>
            </c:strRef>
          </c:cat>
          <c:val>
            <c:numRef>
              <c:f>'Revenue data - DO NOT PRINT'!$H$66:$I$66</c:f>
              <c:numCache>
                <c:formatCode>0.00</c:formatCode>
                <c:ptCount val="2"/>
                <c:pt idx="0" formatCode="_(* #,##0.00_);_(* \(#,##0.00\);_(* &quot;-&quot;??_);_(@_)">
                  <c:v>18.88</c:v>
                </c:pt>
                <c:pt idx="1">
                  <c:v>25.17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09-4804-BAFD-3B1A4B519235}"/>
            </c:ext>
          </c:extLst>
        </c:ser>
        <c:ser>
          <c:idx val="1"/>
          <c:order val="1"/>
          <c:tx>
            <c:strRef>
              <c:f>'Revenue data - DO NOT PRINT'!$G$67</c:f>
              <c:strCache>
                <c:ptCount val="1"/>
                <c:pt idx="0">
                  <c:v>PA 2 ICT</c:v>
                </c:pt>
              </c:strCache>
            </c:strRef>
          </c:tx>
          <c:invertIfNegative val="0"/>
          <c:cat>
            <c:strRef>
              <c:f>'Revenue data - DO NOT PRINT'!$H$65:$I$65</c:f>
              <c:strCache>
                <c:ptCount val="2"/>
                <c:pt idx="0">
                  <c:v>ESIF Comtmts</c:v>
                </c:pt>
                <c:pt idx="1">
                  <c:v>ESIF Alloc'ns</c:v>
                </c:pt>
              </c:strCache>
            </c:strRef>
          </c:cat>
          <c:val>
            <c:numRef>
              <c:f>'Revenue data - DO NOT PRINT'!$H$67:$I$67</c:f>
              <c:numCache>
                <c:formatCode>0.00</c:formatCode>
                <c:ptCount val="2"/>
                <c:pt idx="0" formatCode="_(* #,##0.00_);_(* \(#,##0.00\);_(* &quot;-&quot;??_);_(@_)">
                  <c:v>0</c:v>
                </c:pt>
                <c:pt idx="1">
                  <c:v>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09-4804-BAFD-3B1A4B519235}"/>
            </c:ext>
          </c:extLst>
        </c:ser>
        <c:ser>
          <c:idx val="2"/>
          <c:order val="2"/>
          <c:tx>
            <c:strRef>
              <c:f>'Revenue data - DO NOT PRINT'!$G$68</c:f>
              <c:strCache>
                <c:ptCount val="1"/>
                <c:pt idx="0">
                  <c:v>PA3 SME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145394338437085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09-4804-BAFD-3B1A4B519235}"/>
                </c:ext>
              </c:extLst>
            </c:dLbl>
            <c:dLbl>
              <c:idx val="1"/>
              <c:layout>
                <c:manualLayout>
                  <c:x val="0"/>
                  <c:y val="2.8318121397903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09-4804-BAFD-3B1A4B5192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'Revenue data - DO NOT PRINT'!$H$65:$I$65</c:f>
              <c:strCache>
                <c:ptCount val="2"/>
                <c:pt idx="0">
                  <c:v>ESIF Comtmts</c:v>
                </c:pt>
                <c:pt idx="1">
                  <c:v>ESIF Alloc'ns</c:v>
                </c:pt>
              </c:strCache>
            </c:strRef>
          </c:cat>
          <c:val>
            <c:numRef>
              <c:f>'Revenue data - DO NOT PRINT'!$H$68:$I$68</c:f>
              <c:numCache>
                <c:formatCode>0.00</c:formatCode>
                <c:ptCount val="2"/>
                <c:pt idx="0" formatCode="_(* #,##0.00_);_(* \(#,##0.00\);_(* &quot;-&quot;??_);_(@_)">
                  <c:v>39.549999999999997</c:v>
                </c:pt>
                <c:pt idx="1">
                  <c:v>45.94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09-4804-BAFD-3B1A4B519235}"/>
            </c:ext>
          </c:extLst>
        </c:ser>
        <c:ser>
          <c:idx val="3"/>
          <c:order val="3"/>
          <c:tx>
            <c:strRef>
              <c:f>'Revenue data - DO NOT PRINT'!$G$69</c:f>
              <c:strCache>
                <c:ptCount val="1"/>
                <c:pt idx="0">
                  <c:v>PA 4 Low Carbon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646154079101709E-4"/>
                  <c:y val="-5.1065043023714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09-4804-BAFD-3B1A4B519235}"/>
                </c:ext>
              </c:extLst>
            </c:dLbl>
            <c:dLbl>
              <c:idx val="1"/>
              <c:layout>
                <c:manualLayout>
                  <c:x val="0"/>
                  <c:y val="-4.4488948841519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F09-4804-BAFD-3B1A4B5192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'Revenue data - DO NOT PRINT'!$H$65:$I$65</c:f>
              <c:strCache>
                <c:ptCount val="2"/>
                <c:pt idx="0">
                  <c:v>ESIF Comtmts</c:v>
                </c:pt>
                <c:pt idx="1">
                  <c:v>ESIF Alloc'ns</c:v>
                </c:pt>
              </c:strCache>
            </c:strRef>
          </c:cat>
          <c:val>
            <c:numRef>
              <c:f>'Revenue data - DO NOT PRINT'!$H$69:$I$69</c:f>
              <c:numCache>
                <c:formatCode>0.00</c:formatCode>
                <c:ptCount val="2"/>
                <c:pt idx="0" formatCode="_(* #,##0.00_);_(* \(#,##0.00\);_(* &quot;-&quot;??_);_(@_)">
                  <c:v>12.32</c:v>
                </c:pt>
                <c:pt idx="1">
                  <c:v>15.01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F09-4804-BAFD-3B1A4B519235}"/>
            </c:ext>
          </c:extLst>
        </c:ser>
        <c:ser>
          <c:idx val="7"/>
          <c:order val="4"/>
          <c:tx>
            <c:strRef>
              <c:f>'Revenue data - DO NOT PRINT'!$G$70</c:f>
              <c:strCache>
                <c:ptCount val="1"/>
                <c:pt idx="0">
                  <c:v>PA 5 Climate Change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0.00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E4-49EB-8B75-091849C2B282}"/>
                </c:ext>
              </c:extLst>
            </c:dLbl>
            <c:dLbl>
              <c:idx val="1"/>
              <c:layout>
                <c:manualLayout>
                  <c:x val="-2.7924306220954358E-3"/>
                  <c:y val="2.66842168533381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="1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176003160693101E-2"/>
                      <c:h val="3.15387464416582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3528-433C-93BB-8E494D4A4B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'Revenue data - DO NOT PRINT'!$H$65:$I$65</c:f>
              <c:strCache>
                <c:ptCount val="2"/>
                <c:pt idx="0">
                  <c:v>ESIF Comtmts</c:v>
                </c:pt>
                <c:pt idx="1">
                  <c:v>ESIF Alloc'ns</c:v>
                </c:pt>
              </c:strCache>
            </c:strRef>
          </c:cat>
          <c:val>
            <c:numRef>
              <c:f>'Revenue data - DO NOT PRINT'!$H$70:$I$70</c:f>
              <c:numCache>
                <c:formatCode>0.00</c:formatCode>
                <c:ptCount val="2"/>
                <c:pt idx="0" formatCode="_(* #,##0.00_);_(* \(#,##0.00\);_(* &quot;-&quot;??_);_(@_)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528-433C-93BB-8E494D4A4BFE}"/>
            </c:ext>
          </c:extLst>
        </c:ser>
        <c:ser>
          <c:idx val="4"/>
          <c:order val="5"/>
          <c:tx>
            <c:strRef>
              <c:f>'Revenue data - DO NOT PRINT'!$G$71</c:f>
              <c:strCache>
                <c:ptCount val="1"/>
                <c:pt idx="0">
                  <c:v>PA 6 Environment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1.9684074730755365E-2"/>
                  <c:y val="-4.4268715453849479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2.11</a:t>
                    </a:r>
                    <a:endParaRPr lang="en-US" b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F09-4804-BAFD-3B1A4B519235}"/>
                </c:ext>
              </c:extLst>
            </c:dLbl>
            <c:dLbl>
              <c:idx val="1"/>
              <c:layout>
                <c:manualLayout>
                  <c:x val="6.4022092425927565E-3"/>
                  <c:y val="-5.148498247811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09-4804-BAFD-3B1A4B519235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'Revenue data - DO NOT PRINT'!$H$65:$I$65</c:f>
              <c:strCache>
                <c:ptCount val="2"/>
                <c:pt idx="0">
                  <c:v>ESIF Comtmts</c:v>
                </c:pt>
                <c:pt idx="1">
                  <c:v>ESIF Alloc'ns</c:v>
                </c:pt>
              </c:strCache>
            </c:strRef>
          </c:cat>
          <c:val>
            <c:numRef>
              <c:f>'Revenue data - DO NOT PRINT'!$H$71:$I$71</c:f>
              <c:numCache>
                <c:formatCode>0.00</c:formatCode>
                <c:ptCount val="2"/>
                <c:pt idx="0" formatCode="_(* #,##0.00_);_(* \(#,##0.00\);_(* &quot;-&quot;??_);_(@_)">
                  <c:v>2.12</c:v>
                </c:pt>
                <c:pt idx="1">
                  <c:v>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F09-4804-BAFD-3B1A4B519235}"/>
            </c:ext>
          </c:extLst>
        </c:ser>
        <c:ser>
          <c:idx val="5"/>
          <c:order val="6"/>
          <c:tx>
            <c:strRef>
              <c:f>'Revenue data - DO NOT PRINT'!#REF!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'Revenue data - DO NOT PRINT'!$H$65:$I$65</c:f>
              <c:strCache>
                <c:ptCount val="2"/>
                <c:pt idx="0">
                  <c:v>ESIF Comtmts</c:v>
                </c:pt>
                <c:pt idx="1">
                  <c:v>ESIF Alloc'ns</c:v>
                </c:pt>
              </c:strCache>
            </c:strRef>
          </c:cat>
          <c:val>
            <c:numRef>
              <c:f>'Revenue data - DO NOT PRINT'!#REF!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F09-4804-BAFD-3B1A4B519235}"/>
            </c:ext>
          </c:extLst>
        </c:ser>
        <c:ser>
          <c:idx val="6"/>
          <c:order val="7"/>
          <c:tx>
            <c:strRef>
              <c:f>'Revenue data - DO NOT PRINT'!$G$72</c:f>
              <c:strCache>
                <c:ptCount val="1"/>
                <c:pt idx="0">
                  <c:v>PA 8&amp;9 Skills, Employt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4.3496790736182352E-3"/>
                  <c:y val="-5.40000684281869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F09-4804-BAFD-3B1A4B519235}"/>
                </c:ext>
              </c:extLst>
            </c:dLbl>
            <c:dLbl>
              <c:idx val="1"/>
              <c:layout>
                <c:manualLayout>
                  <c:x val="7.7458363410422776E-3"/>
                  <c:y val="-4.3013111757690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F09-4804-BAFD-3B1A4B5192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'Revenue data - DO NOT PRINT'!$H$65:$I$65</c:f>
              <c:strCache>
                <c:ptCount val="2"/>
                <c:pt idx="0">
                  <c:v>ESIF Comtmts</c:v>
                </c:pt>
                <c:pt idx="1">
                  <c:v>ESIF Alloc'ns</c:v>
                </c:pt>
              </c:strCache>
            </c:strRef>
          </c:cat>
          <c:val>
            <c:numRef>
              <c:f>'Revenue data - DO NOT PRINT'!$H$72:$I$72</c:f>
              <c:numCache>
                <c:formatCode>0.00</c:formatCode>
                <c:ptCount val="2"/>
                <c:pt idx="0" formatCode="_(* #,##0.00_);_(* \(#,##0.00\);_(* &quot;-&quot;??_);_(@_)">
                  <c:v>43.130899999999997</c:v>
                </c:pt>
                <c:pt idx="1">
                  <c:v>64.3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F09-4804-BAFD-3B1A4B519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34496256"/>
        <c:axId val="134497792"/>
      </c:barChart>
      <c:catAx>
        <c:axId val="13449625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34497792"/>
        <c:crosses val="autoZero"/>
        <c:auto val="1"/>
        <c:lblAlgn val="ctr"/>
        <c:lblOffset val="100"/>
        <c:noMultiLvlLbl val="0"/>
      </c:catAx>
      <c:valAx>
        <c:axId val="134497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>
                    <a:latin typeface="Arial" panose="020B0604020202020204" pitchFamily="34" charset="0"/>
                    <a:cs typeface="Arial" panose="020B0604020202020204" pitchFamily="34" charset="0"/>
                  </a:rPr>
                  <a:t>£M</a:t>
                </a:r>
              </a:p>
            </c:rich>
          </c:tx>
          <c:layout>
            <c:manualLayout>
              <c:xMode val="edge"/>
              <c:yMode val="edge"/>
              <c:x val="0.17093111837886313"/>
              <c:y val="0.86184338283498296"/>
            </c:manualLayout>
          </c:layout>
          <c:overlay val="0"/>
        </c:title>
        <c:numFmt formatCode="_(* #,##0.00_);_(* \(#,##0.00\);_(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3449625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b="1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b="1"/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b="1"/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b="1"/>
            </a:pPr>
            <a:endParaRPr lang="en-US"/>
          </a:p>
        </c:txPr>
      </c:legendEntry>
      <c:legendEntry>
        <c:idx val="4"/>
        <c:txPr>
          <a:bodyPr/>
          <a:lstStyle/>
          <a:p>
            <a:pPr>
              <a:defRPr b="1"/>
            </a:pPr>
            <a:endParaRPr lang="en-US"/>
          </a:p>
        </c:txPr>
      </c:legendEntry>
      <c:legendEntry>
        <c:idx val="5"/>
        <c:txPr>
          <a:bodyPr/>
          <a:lstStyle/>
          <a:p>
            <a:pPr>
              <a:defRPr b="1"/>
            </a:pPr>
            <a:endParaRPr lang="en-US"/>
          </a:p>
        </c:txPr>
      </c:legendEntry>
      <c:legendEntry>
        <c:idx val="6"/>
        <c:delete val="1"/>
      </c:legendEntry>
      <c:legendEntry>
        <c:idx val="7"/>
        <c:txPr>
          <a:bodyPr/>
          <a:lstStyle/>
          <a:p>
            <a:pPr>
              <a:defRPr b="1"/>
            </a:pPr>
            <a:endParaRPr lang="en-US"/>
          </a:p>
        </c:txPr>
      </c:legendEntry>
      <c:layout>
        <c:manualLayout>
          <c:xMode val="edge"/>
          <c:yMode val="edge"/>
          <c:x val="1.0250793296637899E-2"/>
          <c:y val="0.92388421743737104"/>
          <c:w val="0.98833112787387678"/>
          <c:h val="7.61157825626290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u="sng">
                <a:solidFill>
                  <a:sysClr val="windowText" lastClr="000000"/>
                </a:solidFill>
              </a:defRPr>
            </a:pPr>
            <a:r>
              <a:rPr lang="en-GB" sz="1400" u="sng">
                <a:solidFill>
                  <a:sysClr val="windowText" lastClr="000000"/>
                </a:solidFill>
              </a:rPr>
              <a:t>Cumulative GPF Approved Schemes Rounds 1</a:t>
            </a:r>
            <a:r>
              <a:rPr lang="en-GB" sz="1400" u="sng" baseline="0">
                <a:solidFill>
                  <a:sysClr val="windowText" lastClr="000000"/>
                </a:solidFill>
              </a:rPr>
              <a:t> to  13</a:t>
            </a:r>
            <a:r>
              <a:rPr lang="en-GB" sz="1400" u="sng">
                <a:solidFill>
                  <a:sysClr val="windowText" lastClr="000000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5416388147656965"/>
          <c:y val="3.7483261657663305E-3"/>
        </c:manualLayout>
      </c:layout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32802961726466823"/>
          <c:y val="0.15102715248037379"/>
          <c:w val="0.4041435633386623"/>
          <c:h val="0.78058343398807317"/>
        </c:manualLayout>
      </c:layout>
      <c:pieChart>
        <c:varyColors val="0"/>
        <c:ser>
          <c:idx val="0"/>
          <c:order val="0"/>
          <c:spPr>
            <a:solidFill>
              <a:schemeClr val="accent6"/>
            </a:solidFill>
            <a:ln>
              <a:solidFill>
                <a:schemeClr val="tx1"/>
              </a:solidFill>
            </a:ln>
          </c:spPr>
          <c:explosion val="4"/>
          <c:dPt>
            <c:idx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237-48D8-983D-89188510359C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237-48D8-983D-89188510359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237-48D8-983D-89188510359C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237-48D8-983D-89188510359C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237-48D8-983D-89188510359C}"/>
              </c:ext>
            </c:extLst>
          </c:dPt>
          <c:dPt>
            <c:idx val="5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237-48D8-983D-89188510359C}"/>
              </c:ext>
            </c:extLst>
          </c:dPt>
          <c:dPt>
            <c:idx val="6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237-48D8-983D-89188510359C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237-48D8-983D-89188510359C}"/>
              </c:ext>
            </c:extLst>
          </c:dPt>
          <c:dPt>
            <c:idx val="8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6237-48D8-983D-89188510359C}"/>
              </c:ext>
            </c:extLst>
          </c:dPt>
          <c:dPt>
            <c:idx val="9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6237-48D8-983D-89188510359C}"/>
              </c:ext>
            </c:extLst>
          </c:dPt>
          <c:dPt>
            <c:idx val="1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6237-48D8-983D-89188510359C}"/>
              </c:ext>
            </c:extLst>
          </c:dPt>
          <c:dPt>
            <c:idx val="11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6237-48D8-983D-89188510359C}"/>
              </c:ext>
            </c:extLst>
          </c:dPt>
          <c:dPt>
            <c:idx val="12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6237-48D8-983D-89188510359C}"/>
              </c:ext>
            </c:extLst>
          </c:dPt>
          <c:dPt>
            <c:idx val="13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6237-48D8-983D-89188510359C}"/>
              </c:ext>
            </c:extLst>
          </c:dPt>
          <c:dPt>
            <c:idx val="14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C-A628-461C-8D47-E7652260ACF9}"/>
              </c:ext>
            </c:extLst>
          </c:dPt>
          <c:dLbls>
            <c:dLbl>
              <c:idx val="0"/>
              <c:layout>
                <c:manualLayout>
                  <c:x val="3.6316737436875801E-2"/>
                  <c:y val="2.7645823907178457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/>
                      <a:t>Etruria Valley (GRANT),£2.4m (</a:t>
                    </a:r>
                    <a:r>
                      <a:rPr lang="en-US" sz="1050" b="1">
                        <a:solidFill>
                          <a:srgbClr val="FF0000"/>
                        </a:solidFill>
                      </a:rPr>
                      <a:t>COMPLETED</a:t>
                    </a:r>
                    <a:r>
                      <a:rPr lang="en-US" sz="1050" b="1">
                        <a:solidFill>
                          <a:sysClr val="windowText" lastClr="000000"/>
                        </a:solidFill>
                      </a:rPr>
                      <a:t>)</a:t>
                    </a:r>
                    <a:endParaRPr lang="en-US" b="1">
                      <a:solidFill>
                        <a:sysClr val="windowText" lastClr="000000"/>
                      </a:solidFill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37-48D8-983D-89188510359C}"/>
                </c:ext>
              </c:extLst>
            </c:dLbl>
            <c:dLbl>
              <c:idx val="1"/>
              <c:layout>
                <c:manualLayout>
                  <c:x val="8.6922621367266972E-2"/>
                  <c:y val="-1.8627843768039359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/>
                      <a:t>Dunston Business Village 1, £0.586m (</a:t>
                    </a:r>
                    <a:r>
                      <a:rPr lang="en-US" sz="1050" b="1">
                        <a:solidFill>
                          <a:srgbClr val="FF0000"/>
                        </a:solidFill>
                      </a:rPr>
                      <a:t>COMPLETED</a:t>
                    </a:r>
                    <a:r>
                      <a:rPr lang="en-US" sz="1050" b="1"/>
                      <a:t>)</a:t>
                    </a:r>
                    <a:endParaRPr lang="en-US" b="1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37-48D8-983D-89188510359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37-48D8-983D-89188510359C}"/>
                </c:ext>
              </c:extLst>
            </c:dLbl>
            <c:dLbl>
              <c:idx val="3"/>
              <c:layout>
                <c:manualLayout>
                  <c:x val="6.8221736715650322E-2"/>
                  <c:y val="5.194940276870659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/>
                      <a:t>Hellermann Tyton, £0.750m (</a:t>
                    </a:r>
                    <a:r>
                      <a:rPr lang="en-US" sz="1050" b="1">
                        <a:solidFill>
                          <a:srgbClr val="FF0000"/>
                        </a:solidFill>
                      </a:rPr>
                      <a:t>COMPLETED</a:t>
                    </a:r>
                    <a:r>
                      <a:rPr lang="en-US" sz="1050" b="1"/>
                      <a:t>)</a:t>
                    </a:r>
                    <a:endParaRPr lang="en-US" b="1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016419600418544"/>
                      <c:h val="0.1962634076262115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237-48D8-983D-89188510359C}"/>
                </c:ext>
              </c:extLst>
            </c:dLbl>
            <c:dLbl>
              <c:idx val="4"/>
              <c:layout>
                <c:manualLayout>
                  <c:x val="-0.13754706328189495"/>
                  <c:y val="-0.22287744934765066"/>
                </c:manualLayout>
              </c:layout>
              <c:tx>
                <c:rich>
                  <a:bodyPr/>
                  <a:lstStyle/>
                  <a:p>
                    <a:r>
                      <a:rPr lang="en-US" sz="1050" b="1"/>
                      <a:t>Smithfield Hotel (GRANT),£2.96m</a:t>
                    </a:r>
                  </a:p>
                  <a:p>
                    <a:r>
                      <a:rPr lang="en-US" sz="1050" b="1">
                        <a:solidFill>
                          <a:sysClr val="windowText" lastClr="000000"/>
                        </a:solidFill>
                      </a:rPr>
                      <a:t>(</a:t>
                    </a:r>
                    <a:r>
                      <a:rPr lang="en-US" sz="1050" b="1">
                        <a:solidFill>
                          <a:srgbClr val="FF0000"/>
                        </a:solidFill>
                      </a:rPr>
                      <a:t>COMPLETED</a:t>
                    </a:r>
                    <a:r>
                      <a:rPr lang="en-US" sz="1050" b="1">
                        <a:solidFill>
                          <a:sysClr val="windowText" lastClr="000000"/>
                        </a:solidFill>
                      </a:rPr>
                      <a:t>)</a:t>
                    </a:r>
                    <a:endParaRPr lang="en-US" b="1">
                      <a:solidFill>
                        <a:srgbClr val="FF0000"/>
                      </a:solidFill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237-48D8-983D-89188510359C}"/>
                </c:ext>
              </c:extLst>
            </c:dLbl>
            <c:dLbl>
              <c:idx val="5"/>
              <c:layout>
                <c:manualLayout>
                  <c:x val="0.25553385123226996"/>
                  <c:y val="-3.5609098574780139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/>
                      <a:t>Dunston BV 2, £0.730m (</a:t>
                    </a:r>
                    <a:r>
                      <a:rPr lang="en-US" sz="1050" b="1">
                        <a:solidFill>
                          <a:srgbClr val="FF0000"/>
                        </a:solidFill>
                      </a:rPr>
                      <a:t>PAID</a:t>
                    </a:r>
                    <a:r>
                      <a:rPr lang="en-US" sz="1050" b="1"/>
                      <a:t>)</a:t>
                    </a:r>
                    <a:endParaRPr lang="en-US" b="1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042698778539765"/>
                      <c:h val="0.12800533856092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237-48D8-983D-89188510359C}"/>
                </c:ext>
              </c:extLst>
            </c:dLbl>
            <c:dLbl>
              <c:idx val="6"/>
              <c:layout>
                <c:manualLayout>
                  <c:x val="-3.5927538966560146E-2"/>
                  <c:y val="-7.9653406741498727E-3"/>
                </c:manualLayout>
              </c:layout>
              <c:tx>
                <c:rich>
                  <a:bodyPr/>
                  <a:lstStyle/>
                  <a:p>
                    <a:r>
                      <a:rPr lang="en-US" sz="1050" b="1"/>
                      <a:t>Lichfield South, £0.923m (</a:t>
                    </a:r>
                    <a:r>
                      <a:rPr lang="en-US" sz="1050" b="1">
                        <a:solidFill>
                          <a:srgbClr val="FF0000"/>
                        </a:solidFill>
                      </a:rPr>
                      <a:t>APPROVED</a:t>
                    </a:r>
                    <a:r>
                      <a:rPr lang="en-US" sz="1050" b="1" baseline="0">
                        <a:solidFill>
                          <a:srgbClr val="FF0000"/>
                        </a:solidFill>
                      </a:rPr>
                      <a:t> </a:t>
                    </a:r>
                    <a:r>
                      <a:rPr lang="en-US" sz="1050" b="1"/>
                      <a:t>)</a:t>
                    </a:r>
                    <a:endParaRPr lang="en-US" b="1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234375370032398"/>
                      <c:h val="0.1308165831852449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6237-48D8-983D-89188510359C}"/>
                </c:ext>
              </c:extLst>
            </c:dLbl>
            <c:dLbl>
              <c:idx val="7"/>
              <c:layout>
                <c:manualLayout>
                  <c:x val="-0.18298022852436999"/>
                  <c:y val="-2.1341552497669239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/>
                      <a:t>London House Ph2, £1.063m (</a:t>
                    </a:r>
                    <a:r>
                      <a:rPr lang="en-US" sz="1050" b="1">
                        <a:solidFill>
                          <a:srgbClr val="FF0000"/>
                        </a:solidFill>
                      </a:rPr>
                      <a:t>COMPLETED</a:t>
                    </a:r>
                    <a:r>
                      <a:rPr lang="en-US" sz="1050" b="1"/>
                      <a:t>)</a:t>
                    </a:r>
                    <a:endParaRPr lang="en-US" b="1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19276214718485"/>
                      <c:h val="0.166362816132205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6237-48D8-983D-89188510359C}"/>
                </c:ext>
              </c:extLst>
            </c:dLbl>
            <c:dLbl>
              <c:idx val="8"/>
              <c:layout>
                <c:manualLayout>
                  <c:x val="-5.0781699410316371E-2"/>
                  <c:y val="-8.0087268116590059E-4"/>
                </c:manualLayout>
              </c:layout>
              <c:tx>
                <c:rich>
                  <a:bodyPr/>
                  <a:lstStyle/>
                  <a:p>
                    <a:pPr>
                      <a:defRPr sz="1050" b="1"/>
                    </a:pPr>
                    <a:r>
                      <a:rPr lang="en-US" sz="1050" b="1" baseline="0"/>
                      <a:t>Omicron Service Centre , </a:t>
                    </a:r>
                    <a:r>
                      <a:rPr lang="en-US" sz="1050" b="1"/>
                      <a:t>£0.400m (</a:t>
                    </a:r>
                    <a:r>
                      <a:rPr lang="en-US" sz="1050" b="1">
                        <a:solidFill>
                          <a:srgbClr val="FF0000"/>
                        </a:solidFill>
                      </a:rPr>
                      <a:t>PAID</a:t>
                    </a:r>
                    <a:r>
                      <a:rPr lang="en-US" sz="1050" b="1"/>
                      <a:t>)</a:t>
                    </a:r>
                    <a:endParaRPr lang="en-US" b="1"/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88307133366679"/>
                      <c:h val="0.132567330019925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6237-48D8-983D-89188510359C}"/>
                </c:ext>
              </c:extLst>
            </c:dLbl>
            <c:dLbl>
              <c:idx val="9"/>
              <c:layout>
                <c:manualLayout>
                  <c:x val="-0.11758241170597254"/>
                  <c:y val="-9.1464175889172411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/>
                      <a:t>Oak House Residential, </a:t>
                    </a:r>
                    <a:r>
                      <a:rPr lang="en-US" sz="1050" b="1" baseline="0"/>
                      <a:t>£</a:t>
                    </a:r>
                    <a:r>
                      <a:rPr lang="en-US" sz="1050" b="1"/>
                      <a:t>0.220m (</a:t>
                    </a:r>
                    <a:r>
                      <a:rPr lang="en-US" sz="1050" b="1">
                        <a:solidFill>
                          <a:srgbClr val="FF0000"/>
                        </a:solidFill>
                      </a:rPr>
                      <a:t>REPAID</a:t>
                    </a:r>
                    <a:r>
                      <a:rPr lang="en-US" sz="1050"/>
                      <a:t>)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86966150677574"/>
                      <c:h val="0.165769872252912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6237-48D8-983D-89188510359C}"/>
                </c:ext>
              </c:extLst>
            </c:dLbl>
            <c:dLbl>
              <c:idx val="10"/>
              <c:layout>
                <c:manualLayout>
                  <c:x val="-0.14367549272609553"/>
                  <c:y val="-0.17305276046858684"/>
                </c:manualLayout>
              </c:layout>
              <c:tx>
                <c:rich>
                  <a:bodyPr/>
                  <a:lstStyle/>
                  <a:p>
                    <a:r>
                      <a:rPr lang="en-US" sz="1050" b="1"/>
                      <a:t>London</a:t>
                    </a:r>
                    <a:r>
                      <a:rPr lang="en-US" sz="1050" b="1" baseline="0"/>
                      <a:t> House Ph3</a:t>
                    </a:r>
                    <a:r>
                      <a:rPr lang="en-US" sz="1050" b="1"/>
                      <a:t>, £0.450m </a:t>
                    </a:r>
                    <a:r>
                      <a:rPr lang="en-US" sz="1050" b="1">
                        <a:solidFill>
                          <a:sysClr val="windowText" lastClr="000000"/>
                        </a:solidFill>
                      </a:rPr>
                      <a:t>(</a:t>
                    </a:r>
                    <a:r>
                      <a:rPr lang="en-US" sz="1050" b="1">
                        <a:solidFill>
                          <a:srgbClr val="FF0000"/>
                        </a:solidFill>
                      </a:rPr>
                      <a:t>PAID</a:t>
                    </a:r>
                    <a:r>
                      <a:rPr lang="en-US" sz="1050" b="1"/>
                      <a:t>)</a:t>
                    </a:r>
                    <a:endParaRPr lang="en-US" b="1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237-48D8-983D-89188510359C}"/>
                </c:ext>
              </c:extLst>
            </c:dLbl>
            <c:dLbl>
              <c:idx val="11"/>
              <c:layout>
                <c:manualLayout>
                  <c:x val="-7.8429985477541375E-2"/>
                  <c:y val="-0.23502979033870419"/>
                </c:manualLayout>
              </c:layout>
              <c:tx>
                <c:rich>
                  <a:bodyPr/>
                  <a:lstStyle/>
                  <a:p>
                    <a:r>
                      <a:rPr lang="en-US" sz="1050" b="1"/>
                      <a:t>Harper St, Middleport Pottery, £0.370m (</a:t>
                    </a:r>
                    <a:r>
                      <a:rPr lang="en-US" sz="1050" b="1">
                        <a:solidFill>
                          <a:srgbClr val="FF0000"/>
                        </a:solidFill>
                      </a:rPr>
                      <a:t>APPROVED</a:t>
                    </a:r>
                    <a:r>
                      <a:rPr lang="en-US" sz="1050" b="1"/>
                      <a:t>)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43035751527686"/>
                      <c:h val="0.17399552975211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6237-48D8-983D-89188510359C}"/>
                </c:ext>
              </c:extLst>
            </c:dLbl>
            <c:dLbl>
              <c:idx val="12"/>
              <c:layout>
                <c:manualLayout>
                  <c:x val="6.4643580973974921E-2"/>
                  <c:y val="-0.3217873081676027"/>
                </c:manualLayout>
              </c:layout>
              <c:tx>
                <c:rich>
                  <a:bodyPr/>
                  <a:lstStyle/>
                  <a:p>
                    <a:r>
                      <a:rPr lang="en-US" sz="1050" b="1"/>
                      <a:t>Canalside Farm, £0.3m (</a:t>
                    </a:r>
                    <a:r>
                      <a:rPr lang="en-US" sz="1050" b="1">
                        <a:solidFill>
                          <a:srgbClr val="FF0000"/>
                        </a:solidFill>
                      </a:rPr>
                      <a:t>APPROVED</a:t>
                    </a:r>
                    <a:r>
                      <a:rPr lang="en-US" sz="1050" b="1"/>
                      <a:t>)</a:t>
                    </a:r>
                    <a:endParaRPr lang="en-US" b="1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518488442002218"/>
                      <c:h val="0.13591224076413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9-6237-48D8-983D-89188510359C}"/>
                </c:ext>
              </c:extLst>
            </c:dLbl>
            <c:dLbl>
              <c:idx val="13"/>
              <c:layout>
                <c:manualLayout>
                  <c:x val="0.12692946224015164"/>
                  <c:y val="0.24039638991918669"/>
                </c:manualLayout>
              </c:layout>
              <c:tx>
                <c:rich>
                  <a:bodyPr/>
                  <a:lstStyle/>
                  <a:p>
                    <a:pPr>
                      <a:defRPr sz="1050" b="1"/>
                    </a:pPr>
                    <a:r>
                      <a:rPr lang="en-US" sz="1050" b="1"/>
                      <a:t>Bericote</a:t>
                    </a:r>
                    <a:r>
                      <a:rPr lang="en-US" sz="1050" b="1" baseline="0"/>
                      <a:t> Phase 2 </a:t>
                    </a:r>
                    <a:r>
                      <a:rPr lang="en-US" sz="1050" b="1"/>
                      <a:t>GRANT),</a:t>
                    </a:r>
                    <a:r>
                      <a:rPr lang="en-US" sz="1050" b="1" baseline="0"/>
                      <a:t> </a:t>
                    </a:r>
                    <a:r>
                      <a:rPr lang="en-US" sz="1050" b="1"/>
                      <a:t>£3m (</a:t>
                    </a:r>
                    <a:r>
                      <a:rPr lang="en-US" sz="1050" b="1">
                        <a:solidFill>
                          <a:srgbClr val="FF0000"/>
                        </a:solidFill>
                      </a:rPr>
                      <a:t>PAID</a:t>
                    </a:r>
                    <a:r>
                      <a:rPr lang="en-US" sz="1050" b="1"/>
                      <a:t>)</a:t>
                    </a:r>
                    <a:endParaRPr lang="en-US" b="1"/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878928034418408"/>
                      <c:h val="0.2040122437450913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B-6237-48D8-983D-89188510359C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628-461C-8D47-E7652260AC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'Revenue data - DO NOT PRINT'!$G$79:$G$93</c:f>
              <c:strCache>
                <c:ptCount val="15"/>
                <c:pt idx="0">
                  <c:v>1 Etruria Valley (GRANT)</c:v>
                </c:pt>
                <c:pt idx="1">
                  <c:v>2 DBV 1</c:v>
                </c:pt>
                <c:pt idx="2">
                  <c:v>3 Leekbrook Ind Est Extn</c:v>
                </c:pt>
                <c:pt idx="3">
                  <c:v>4 Hellermann Tyton</c:v>
                </c:pt>
                <c:pt idx="4">
                  <c:v>5 Hilton Garden Hotel (GRANT)</c:v>
                </c:pt>
                <c:pt idx="5">
                  <c:v>6 DBV 2</c:v>
                </c:pt>
                <c:pt idx="6">
                  <c:v>7 Lichfield South</c:v>
                </c:pt>
                <c:pt idx="7">
                  <c:v>8 London House (Phase 2)</c:v>
                </c:pt>
                <c:pt idx="8">
                  <c:v>9 Omicron Service Centre</c:v>
                </c:pt>
                <c:pt idx="9">
                  <c:v>10 Oak House Res Home</c:v>
                </c:pt>
                <c:pt idx="10">
                  <c:v>11 London House (Phase 3)</c:v>
                </c:pt>
                <c:pt idx="11">
                  <c:v>12 Harper St, Middleport Pottery</c:v>
                </c:pt>
                <c:pt idx="12">
                  <c:v>13 Canalside Farm</c:v>
                </c:pt>
                <c:pt idx="13">
                  <c:v>14 Gestamp (GRANT)</c:v>
                </c:pt>
                <c:pt idx="14">
                  <c:v>Scott FM</c:v>
                </c:pt>
              </c:strCache>
            </c:strRef>
          </c:cat>
          <c:val>
            <c:numRef>
              <c:f>'Revenue data - DO NOT PRINT'!$H$79:$H$93</c:f>
              <c:numCache>
                <c:formatCode>#,##0.000</c:formatCode>
                <c:ptCount val="15"/>
                <c:pt idx="0">
                  <c:v>2.4</c:v>
                </c:pt>
                <c:pt idx="1">
                  <c:v>0.58600037999999999</c:v>
                </c:pt>
                <c:pt idx="2">
                  <c:v>0</c:v>
                </c:pt>
                <c:pt idx="3">
                  <c:v>0.75</c:v>
                </c:pt>
                <c:pt idx="4">
                  <c:v>2.96</c:v>
                </c:pt>
                <c:pt idx="5">
                  <c:v>0.73000033000000009</c:v>
                </c:pt>
                <c:pt idx="6">
                  <c:v>0.89558199999999999</c:v>
                </c:pt>
                <c:pt idx="7">
                  <c:v>1.0625</c:v>
                </c:pt>
                <c:pt idx="8">
                  <c:v>0.4</c:v>
                </c:pt>
                <c:pt idx="9">
                  <c:v>0.22</c:v>
                </c:pt>
                <c:pt idx="10">
                  <c:v>0.45</c:v>
                </c:pt>
                <c:pt idx="11">
                  <c:v>0.37</c:v>
                </c:pt>
                <c:pt idx="12">
                  <c:v>0.3</c:v>
                </c:pt>
                <c:pt idx="13">
                  <c:v>3</c:v>
                </c:pt>
                <c:pt idx="14">
                  <c:v>7.4999999999999997E-2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6237-48D8-983D-89188510359C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u="sng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 sz="1400" u="sng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Local Growth Fund </a:t>
            </a:r>
            <a:r>
              <a:rPr lang="en-GB" sz="1400" u="sng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20</a:t>
            </a:r>
            <a:r>
              <a:rPr lang="en-GB" sz="1400" u="sng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18-19 -  Grant </a:t>
            </a:r>
            <a:r>
              <a:rPr lang="en-GB" sz="1400" u="sng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Spend Allocation</a:t>
            </a:r>
            <a:r>
              <a:rPr lang="en-GB" sz="1400" u="sng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&amp; Forecast</a:t>
            </a:r>
            <a:r>
              <a:rPr lang="en-GB" sz="1400" u="sng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Outturn (as @ 31st March 2019) </a:t>
            </a:r>
            <a:r>
              <a:rPr lang="en-GB" sz="1400" u="sng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</a:p>
        </c:rich>
      </c:tx>
      <c:layout>
        <c:manualLayout>
          <c:xMode val="edge"/>
          <c:yMode val="edge"/>
          <c:x val="0.13320116955412889"/>
          <c:y val="1.5884533201879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60281358092641"/>
          <c:y val="7.7540927202786603E-2"/>
          <c:w val="0.75606872663868674"/>
          <c:h val="0.85136352982318042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'Revenue data - DO NOT PRINT'!$D$30:$D$32</c:f>
              <c:strCache>
                <c:ptCount val="3"/>
                <c:pt idx="0">
                  <c:v>Spend to Date</c:v>
                </c:pt>
                <c:pt idx="1">
                  <c:v>£'m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EB7-4203-B898-0023F12855BE}"/>
              </c:ext>
            </c:extLst>
          </c:dPt>
          <c:dLbls>
            <c:dLbl>
              <c:idx val="0"/>
              <c:layout>
                <c:manualLayout>
                  <c:x val="0"/>
                  <c:y val="-8.41584060000304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B7-4203-B898-0023F12855BE}"/>
                </c:ext>
              </c:extLst>
            </c:dLbl>
            <c:dLbl>
              <c:idx val="1"/>
              <c:layout>
                <c:manualLayout>
                  <c:x val="-1.3075013972928297E-3"/>
                  <c:y val="-1.0680941483787379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£1,511</a:t>
                    </a:r>
                    <a:endParaRPr lang="en-US">
                      <a:solidFill>
                        <a:sysClr val="windowText" lastClr="000000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B7-4203-B898-0023F12855B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B7-4203-B898-0023F12855BE}"/>
                </c:ext>
              </c:extLst>
            </c:dLbl>
            <c:dLbl>
              <c:idx val="3"/>
              <c:layout>
                <c:manualLayout>
                  <c:x val="-2.276696305206881E-3"/>
                  <c:y val="-1.2391125054680395E-2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en-US"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rPr>
                      <a:t>£881</a:t>
                    </a:r>
                  </a:p>
                </c:rich>
              </c:tx>
              <c:numFmt formatCode="&quot;£&quot;#,##0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B7-4203-B898-0023F12855BE}"/>
                </c:ext>
              </c:extLst>
            </c:dLbl>
            <c:dLbl>
              <c:idx val="4"/>
              <c:layout>
                <c:manualLayout>
                  <c:x val="0"/>
                  <c:y val="-1.1221120800004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B7-4203-B898-0023F12855B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B7-4203-B898-0023F12855BE}"/>
                </c:ext>
              </c:extLst>
            </c:dLbl>
            <c:dLbl>
              <c:idx val="6"/>
              <c:layout>
                <c:manualLayout>
                  <c:x val="-1.7543864496163534E-3"/>
                  <c:y val="-1.24310543249472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B7-4203-B898-0023F12855B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B7-4203-B898-0023F12855BE}"/>
                </c:ext>
              </c:extLst>
            </c:dLbl>
            <c:dLbl>
              <c:idx val="8"/>
              <c:layout>
                <c:manualLayout>
                  <c:x val="0"/>
                  <c:y val="-1.1221062665806355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£1,975</a:t>
                    </a:r>
                    <a:endParaRPr lang="en-US">
                      <a:solidFill>
                        <a:sysClr val="windowText" lastClr="000000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B7-4203-B898-0023F12855BE}"/>
                </c:ext>
              </c:extLst>
            </c:dLbl>
            <c:dLbl>
              <c:idx val="9"/>
              <c:layout>
                <c:manualLayout>
                  <c:x val="0"/>
                  <c:y val="-8.41584060000304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EB7-4203-B898-0023F12855BE}"/>
                </c:ext>
              </c:extLst>
            </c:dLbl>
            <c:dLbl>
              <c:idx val="10"/>
              <c:layout>
                <c:manualLayout>
                  <c:x val="0"/>
                  <c:y val="-8.41584060000304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B7-4203-B898-0023F12855BE}"/>
                </c:ext>
              </c:extLst>
            </c:dLbl>
            <c:dLbl>
              <c:idx val="11"/>
              <c:layout>
                <c:manualLayout>
                  <c:x val="0"/>
                  <c:y val="-1.1221120800004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EB7-4203-B898-0023F12855BE}"/>
                </c:ext>
              </c:extLst>
            </c:dLbl>
            <c:dLbl>
              <c:idx val="12"/>
              <c:layout>
                <c:manualLayout>
                  <c:x val="-1.6144352375024916E-3"/>
                  <c:y val="-1.402640100000508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C00000"/>
                        </a:solidFill>
                      </a:rPr>
                      <a:t>£4,272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EB7-4203-B898-0023F12855BE}"/>
                </c:ext>
              </c:extLst>
            </c:dLbl>
            <c:dLbl>
              <c:idx val="13"/>
              <c:layout>
                <c:manualLayout>
                  <c:x val="0"/>
                  <c:y val="-1.0445466235852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EB7-4203-B898-0023F12855BE}"/>
                </c:ext>
              </c:extLst>
            </c:dLbl>
            <c:dLbl>
              <c:idx val="14"/>
              <c:layout>
                <c:manualLayout>
                  <c:x val="-6.3670421842865156E-3"/>
                  <c:y val="-7.83409967688965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EB7-4203-B898-0023F12855BE}"/>
                </c:ext>
              </c:extLst>
            </c:dLbl>
            <c:dLbl>
              <c:idx val="15"/>
              <c:layout>
                <c:manualLayout>
                  <c:x val="-3.1835210921432578E-3"/>
                  <c:y val="-7.83409967688965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EB7-4203-B898-0023F12855BE}"/>
                </c:ext>
              </c:extLst>
            </c:dLbl>
            <c:dLbl>
              <c:idx val="16"/>
              <c:layout>
                <c:manualLayout>
                  <c:x val="0"/>
                  <c:y val="-7.83430529630373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EB7-4203-B898-0023F12855BE}"/>
                </c:ext>
              </c:extLst>
            </c:dLbl>
            <c:numFmt formatCode="&quot;£&quot;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'Revenue data - DO NOT PRINT'!$B$33:$B$41</c:f>
              <c:strCache>
                <c:ptCount val="9"/>
                <c:pt idx="0">
                  <c:v>Stafford Western Access</c:v>
                </c:pt>
                <c:pt idx="1">
                  <c:v>Tamworth Enterprise Quarter</c:v>
                </c:pt>
                <c:pt idx="2">
                  <c:v>City East Link Road</c:v>
                </c:pt>
                <c:pt idx="3">
                  <c:v>City Centre Access</c:v>
                </c:pt>
                <c:pt idx="4">
                  <c:v>Doxey Rd &amp; SWAR</c:v>
                </c:pt>
                <c:pt idx="5">
                  <c:v>Spode Incubator Space</c:v>
                </c:pt>
                <c:pt idx="6">
                  <c:v>Keele Smart Innovation Hub</c:v>
                </c:pt>
                <c:pt idx="7">
                  <c:v>LSPT (SoTCC)</c:v>
                </c:pt>
                <c:pt idx="8">
                  <c:v>Skills Capital Equipment Fund</c:v>
                </c:pt>
              </c:strCache>
            </c:strRef>
          </c:cat>
          <c:val>
            <c:numRef>
              <c:f>'Revenue data - DO NOT PRINT'!$D$33:$D$41</c:f>
              <c:numCache>
                <c:formatCode>#,##0</c:formatCode>
                <c:ptCount val="9"/>
                <c:pt idx="0">
                  <c:v>3180</c:v>
                </c:pt>
                <c:pt idx="1">
                  <c:v>1511</c:v>
                </c:pt>
                <c:pt idx="2">
                  <c:v>0</c:v>
                </c:pt>
                <c:pt idx="3">
                  <c:v>881</c:v>
                </c:pt>
                <c:pt idx="4">
                  <c:v>1784</c:v>
                </c:pt>
                <c:pt idx="5">
                  <c:v>0</c:v>
                </c:pt>
                <c:pt idx="6">
                  <c:v>490</c:v>
                </c:pt>
                <c:pt idx="7">
                  <c:v>0</c:v>
                </c:pt>
                <c:pt idx="8">
                  <c:v>1992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EB7-4203-B898-0023F12855BE}"/>
            </c:ext>
          </c:extLst>
        </c:ser>
        <c:ser>
          <c:idx val="3"/>
          <c:order val="2"/>
          <c:tx>
            <c:strRef>
              <c:f>'Revenue data - DO NOT PRINT'!$E$30:$E$32</c:f>
              <c:strCache>
                <c:ptCount val="3"/>
                <c:pt idx="0">
                  <c:v>Commitments</c:v>
                </c:pt>
                <c:pt idx="1">
                  <c:v>£'m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EB7-4203-B898-0023F12855BE}"/>
                </c:ext>
              </c:extLst>
            </c:dLbl>
            <c:dLbl>
              <c:idx val="1"/>
              <c:layout>
                <c:manualLayout>
                  <c:x val="0"/>
                  <c:y val="-9.948998457043660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£</a:t>
                    </a:r>
                    <a:fld id="{9A4669EF-F210-4850-953D-6FF8B3A7BCD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4-5EB7-4203-B898-0023F12855B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EB7-4203-B898-0023F12855BE}"/>
                </c:ext>
              </c:extLst>
            </c:dLbl>
            <c:dLbl>
              <c:idx val="3"/>
              <c:layout>
                <c:manualLayout>
                  <c:x val="0"/>
                  <c:y val="-9.948998457043514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£</a:t>
                    </a:r>
                    <a:fld id="{74CDABEC-D8CD-4B74-BE0F-7D0B18F69A85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6-5EB7-4203-B898-0023F12855B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EB7-4203-B898-0023F12855B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EB7-4203-B898-0023F12855B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EB7-4203-B898-0023F12855B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EB7-4203-B898-0023F12855BE}"/>
                </c:ext>
              </c:extLst>
            </c:dLbl>
            <c:dLbl>
              <c:idx val="8"/>
              <c:layout>
                <c:manualLayout>
                  <c:x val="-1.7543173792837076E-3"/>
                  <c:y val="-9.9489984570435147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b="1"/>
                    </a:pPr>
                    <a:r>
                      <a:rPr lang="en-US"/>
                      <a:t>£383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9491241743677777E-2"/>
                      <c:h val="4.418358048630077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A488-47B0-A1A0-8898FDECCB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'Revenue data - DO NOT PRINT'!$B$33:$B$41</c:f>
              <c:strCache>
                <c:ptCount val="9"/>
                <c:pt idx="0">
                  <c:v>Stafford Western Access</c:v>
                </c:pt>
                <c:pt idx="1">
                  <c:v>Tamworth Enterprise Quarter</c:v>
                </c:pt>
                <c:pt idx="2">
                  <c:v>City East Link Road</c:v>
                </c:pt>
                <c:pt idx="3">
                  <c:v>City Centre Access</c:v>
                </c:pt>
                <c:pt idx="4">
                  <c:v>Doxey Rd &amp; SWAR</c:v>
                </c:pt>
                <c:pt idx="5">
                  <c:v>Spode Incubator Space</c:v>
                </c:pt>
                <c:pt idx="6">
                  <c:v>Keele Smart Innovation Hub</c:v>
                </c:pt>
                <c:pt idx="7">
                  <c:v>LSPT (SoTCC)</c:v>
                </c:pt>
                <c:pt idx="8">
                  <c:v>Skills Capital Equipment Fund</c:v>
                </c:pt>
              </c:strCache>
            </c:strRef>
          </c:cat>
          <c:val>
            <c:numRef>
              <c:f>'Revenue data - DO NOT PRINT'!$E$33:$E$41</c:f>
              <c:numCache>
                <c:formatCode>#,##0</c:formatCode>
                <c:ptCount val="9"/>
                <c:pt idx="0">
                  <c:v>0</c:v>
                </c:pt>
                <c:pt idx="1">
                  <c:v>114</c:v>
                </c:pt>
                <c:pt idx="2">
                  <c:v>0</c:v>
                </c:pt>
                <c:pt idx="3">
                  <c:v>377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5EB7-4203-B898-0023F1285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overlap val="100"/>
        <c:axId val="172323200"/>
        <c:axId val="172324736"/>
      </c:barChart>
      <c:barChart>
        <c:barDir val="bar"/>
        <c:grouping val="clustered"/>
        <c:varyColors val="0"/>
        <c:ser>
          <c:idx val="0"/>
          <c:order val="0"/>
          <c:tx>
            <c:strRef>
              <c:f>'Revenue data - DO NOT PRINT'!$C$30:$C$32</c:f>
              <c:strCache>
                <c:ptCount val="3"/>
                <c:pt idx="0">
                  <c:v>Budget</c:v>
                </c:pt>
                <c:pt idx="1">
                  <c:v>£'m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b="1"/>
                      <a:t>£3,180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EB7-4203-B898-0023F12855B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="1"/>
                      <a:t>£1,625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EB7-4203-B898-0023F12855B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EB7-4203-B898-0023F12855B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b="1"/>
                      <a:t>£1,258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EB7-4203-B898-0023F12855BE}"/>
                </c:ext>
              </c:extLst>
            </c:dLbl>
            <c:dLbl>
              <c:idx val="4"/>
              <c:layout>
                <c:manualLayout>
                  <c:x val="1.7543864496163697E-3"/>
                  <c:y val="-1.9855694086001962E-3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£1,784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EB7-4203-B898-0023F12855B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EB7-4203-B898-0023F12855BE}"/>
                </c:ext>
              </c:extLst>
            </c:dLbl>
            <c:dLbl>
              <c:idx val="6"/>
              <c:layout>
                <c:manualLayout>
                  <c:x val="-6.4577409500098477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£490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EB7-4203-B898-0023F12855B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EB7-4203-B898-0023F12855B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b="1"/>
                      <a:t>£2,358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EB7-4203-B898-0023F12855B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b="1"/>
                      <a:t>£200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EB7-4203-B898-0023F12855B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b="1"/>
                      <a:t>£880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5EB7-4203-B898-0023F12855BE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b="1"/>
                      <a:t>£880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5EB7-4203-B898-0023F12855B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b="1"/>
                      <a:t>£5,411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5EB7-4203-B898-0023F12855BE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£3,280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5EB7-4203-B898-0023F12855BE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£466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5EB7-4203-B898-0023F12855BE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£1,000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5EB7-4203-B898-0023F12855BE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/>
                      <a:t>£460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5EB7-4203-B898-0023F12855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'Revenue data - DO NOT PRINT'!$B$33:$B$41</c:f>
              <c:strCache>
                <c:ptCount val="9"/>
                <c:pt idx="0">
                  <c:v>Stafford Western Access</c:v>
                </c:pt>
                <c:pt idx="1">
                  <c:v>Tamworth Enterprise Quarter</c:v>
                </c:pt>
                <c:pt idx="2">
                  <c:v>City East Link Road</c:v>
                </c:pt>
                <c:pt idx="3">
                  <c:v>City Centre Access</c:v>
                </c:pt>
                <c:pt idx="4">
                  <c:v>Doxey Rd &amp; SWAR</c:v>
                </c:pt>
                <c:pt idx="5">
                  <c:v>Spode Incubator Space</c:v>
                </c:pt>
                <c:pt idx="6">
                  <c:v>Keele Smart Innovation Hub</c:v>
                </c:pt>
                <c:pt idx="7">
                  <c:v>LSPT (SoTCC)</c:v>
                </c:pt>
                <c:pt idx="8">
                  <c:v>Skills Capital Equipment Fund</c:v>
                </c:pt>
              </c:strCache>
            </c:strRef>
          </c:cat>
          <c:val>
            <c:numRef>
              <c:f>'Revenue data - DO NOT PRINT'!$C$33:$C$41</c:f>
              <c:numCache>
                <c:formatCode>#,##0</c:formatCode>
                <c:ptCount val="9"/>
                <c:pt idx="0">
                  <c:v>3180</c:v>
                </c:pt>
                <c:pt idx="1">
                  <c:v>1625</c:v>
                </c:pt>
                <c:pt idx="2">
                  <c:v>0</c:v>
                </c:pt>
                <c:pt idx="3">
                  <c:v>1258</c:v>
                </c:pt>
                <c:pt idx="4">
                  <c:v>1784</c:v>
                </c:pt>
                <c:pt idx="5">
                  <c:v>0</c:v>
                </c:pt>
                <c:pt idx="6">
                  <c:v>490</c:v>
                </c:pt>
                <c:pt idx="7">
                  <c:v>0</c:v>
                </c:pt>
                <c:pt idx="8">
                  <c:v>2375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5EB7-4203-B898-0023F12855BE}"/>
            </c:ext>
          </c:extLst>
        </c:ser>
        <c:ser>
          <c:idx val="2"/>
          <c:order val="3"/>
          <c:tx>
            <c:strRef>
              <c:f>'Revenue data - DO NOT PRINT'!$F$29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2E-5EB7-4203-B898-0023F1285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7"/>
        <c:overlap val="-10"/>
        <c:axId val="172340736"/>
        <c:axId val="172339200"/>
      </c:barChart>
      <c:catAx>
        <c:axId val="172323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en-US"/>
          </a:p>
        </c:txPr>
        <c:crossAx val="172324736"/>
        <c:crosses val="autoZero"/>
        <c:auto val="1"/>
        <c:lblAlgn val="ctr"/>
        <c:lblOffset val="100"/>
        <c:noMultiLvlLbl val="0"/>
      </c:catAx>
      <c:valAx>
        <c:axId val="172324736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£'000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72323200"/>
        <c:crosses val="autoZero"/>
        <c:crossBetween val="between"/>
      </c:valAx>
      <c:valAx>
        <c:axId val="172339200"/>
        <c:scaling>
          <c:orientation val="minMax"/>
          <c:max val="6500"/>
        </c:scaling>
        <c:delete val="1"/>
        <c:axPos val="t"/>
        <c:numFmt formatCode="#,##0" sourceLinked="1"/>
        <c:majorTickMark val="out"/>
        <c:minorTickMark val="none"/>
        <c:tickLblPos val="nextTo"/>
        <c:crossAx val="172340736"/>
        <c:crosses val="max"/>
        <c:crossBetween val="between"/>
      </c:valAx>
      <c:catAx>
        <c:axId val="1723407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72339200"/>
        <c:crosses val="autoZero"/>
        <c:auto val="1"/>
        <c:lblAlgn val="ctr"/>
        <c:lblOffset val="100"/>
        <c:noMultiLvlLbl val="0"/>
      </c:catAx>
    </c:plotArea>
    <c:legend>
      <c:legendPos val="tr"/>
      <c:legendEntry>
        <c:idx val="1"/>
        <c:delete val="1"/>
      </c:legendEntry>
      <c:layout>
        <c:manualLayout>
          <c:xMode val="edge"/>
          <c:yMode val="edge"/>
          <c:x val="0.90298933636948098"/>
          <c:y val="9.3756737441955396E-2"/>
          <c:w val="9.7010663630519037E-2"/>
          <c:h val="0.29746821490835357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ysClr val="windowText" lastClr="000000"/>
                </a:solidFill>
              </a:defRPr>
            </a:pPr>
            <a:r>
              <a:rPr lang="en-GB" sz="1400" u="sng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City Deal</a:t>
            </a:r>
            <a:r>
              <a:rPr lang="en-GB" sz="1400" u="sng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Summary  Capital Budget &amp; Forecast Outturn  2018-19 (as @ 31st March 2019)</a:t>
            </a:r>
          </a:p>
        </c:rich>
      </c:tx>
      <c:layout>
        <c:manualLayout>
          <c:xMode val="edge"/>
          <c:yMode val="edge"/>
          <c:x val="0.14270121624735962"/>
          <c:y val="1.96531225656414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800346735774722"/>
          <c:y val="0.12110550849384361"/>
          <c:w val="0.74589948441146026"/>
          <c:h val="0.7766763712245317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'Revenue data - DO NOT PRINT'!$C$13</c:f>
              <c:strCache>
                <c:ptCount val="1"/>
                <c:pt idx="0">
                  <c:v>Spend to Date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£4,013</a:t>
                    </a:r>
                    <a:endParaRPr lang="en-US">
                      <a:solidFill>
                        <a:sysClr val="windowText" lastClr="000000"/>
                      </a:solidFill>
                    </a:endParaRPr>
                  </a:p>
                </c:rich>
              </c:tx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06-4B46-9C44-C588C9E46CD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 £2,383 </a:t>
                    </a:r>
                    <a:endParaRPr lang="en-US">
                      <a:solidFill>
                        <a:sysClr val="windowText" lastClr="000000"/>
                      </a:solidFill>
                    </a:endParaRPr>
                  </a:p>
                </c:rich>
              </c:tx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06-4B46-9C44-C588C9E46CD8}"/>
                </c:ext>
              </c:extLst>
            </c:dLbl>
            <c:dLbl>
              <c:idx val="2"/>
              <c:layout>
                <c:manualLayout>
                  <c:x val="0"/>
                  <c:y val="-3.1215167130183223E-3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£1,425</a:t>
                    </a:r>
                    <a:endParaRPr lang="en-US">
                      <a:solidFill>
                        <a:sysClr val="windowText" lastClr="000000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06-4B46-9C44-C588C9E46CD8}"/>
                </c:ext>
              </c:extLst>
            </c:dLbl>
            <c:dLbl>
              <c:idx val="3"/>
              <c:layout>
                <c:manualLayout>
                  <c:x val="-4.0668122820292875E-3"/>
                  <c:y val="3.121270924300762E-3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£205</a:t>
                    </a:r>
                    <a:endParaRPr lang="en-US">
                      <a:solidFill>
                        <a:sysClr val="windowText" lastClr="000000"/>
                      </a:solidFill>
                    </a:endParaRPr>
                  </a:p>
                </c:rich>
              </c:tx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06-4B46-9C44-C588C9E46CD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'Revenue data - DO NOT PRINT'!$A$14:$A$17</c:f>
              <c:strCache>
                <c:ptCount val="4"/>
                <c:pt idx="0">
                  <c:v>Total</c:v>
                </c:pt>
                <c:pt idx="1">
                  <c:v>SOT DHN</c:v>
                </c:pt>
                <c:pt idx="2">
                  <c:v>Keele SEND</c:v>
                </c:pt>
                <c:pt idx="3">
                  <c:v>Growth Hub</c:v>
                </c:pt>
              </c:strCache>
            </c:strRef>
          </c:cat>
          <c:val>
            <c:numRef>
              <c:f>'Revenue data - DO NOT PRINT'!$C$14:$C$17</c:f>
              <c:numCache>
                <c:formatCode>_-* #,##0_-;\-* #,##0_-;_-* "-"??_-;_-@_-</c:formatCode>
                <c:ptCount val="4"/>
                <c:pt idx="0">
                  <c:v>4013.2710900000002</c:v>
                </c:pt>
                <c:pt idx="1">
                  <c:v>2383.2710900000002</c:v>
                </c:pt>
                <c:pt idx="2">
                  <c:v>1424.9999999999998</c:v>
                </c:pt>
                <c:pt idx="3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06-4B46-9C44-C588C9E46CD8}"/>
            </c:ext>
          </c:extLst>
        </c:ser>
        <c:ser>
          <c:idx val="2"/>
          <c:order val="2"/>
          <c:tx>
            <c:strRef>
              <c:f>'Revenue data - DO NOT PRINT'!$D$13</c:f>
              <c:strCache>
                <c:ptCount val="1"/>
                <c:pt idx="0">
                  <c:v>Forecast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£432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06-4B46-9C44-C588C9E46CD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£432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406-4B46-9C44-C588C9E46CD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06-4B46-9C44-C588C9E46CD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406-4B46-9C44-C588C9E46CD8}"/>
                </c:ext>
              </c:extLst>
            </c:dLbl>
            <c:numFmt formatCode="#,##0_ ;[Red]\-#,##0\ 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'Revenue data - DO NOT PRINT'!$A$14:$A$17</c:f>
              <c:strCache>
                <c:ptCount val="4"/>
                <c:pt idx="0">
                  <c:v>Total</c:v>
                </c:pt>
                <c:pt idx="1">
                  <c:v>SOT DHN</c:v>
                </c:pt>
                <c:pt idx="2">
                  <c:v>Keele SEND</c:v>
                </c:pt>
                <c:pt idx="3">
                  <c:v>Growth Hub</c:v>
                </c:pt>
              </c:strCache>
            </c:strRef>
          </c:cat>
          <c:val>
            <c:numRef>
              <c:f>'Revenue data - DO NOT PRINT'!$D$14:$D$17</c:f>
              <c:numCache>
                <c:formatCode>_-* #,##0_-;\-* #,##0_-;_-* "-"??_-;_-@_-</c:formatCode>
                <c:ptCount val="4"/>
                <c:pt idx="0">
                  <c:v>431.72890999999981</c:v>
                </c:pt>
                <c:pt idx="1">
                  <c:v>431.72890999999981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406-4B46-9C44-C588C9E46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100"/>
        <c:axId val="172413696"/>
        <c:axId val="172415616"/>
      </c:barChart>
      <c:barChart>
        <c:barDir val="bar"/>
        <c:grouping val="clustered"/>
        <c:varyColors val="0"/>
        <c:ser>
          <c:idx val="0"/>
          <c:order val="0"/>
          <c:tx>
            <c:strRef>
              <c:f>'Revenue data - DO NOT PRINT'!$B$13</c:f>
              <c:strCache>
                <c:ptCount val="1"/>
                <c:pt idx="0">
                  <c:v> Budget 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b="1"/>
                      <a:t>£4,445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406-4B46-9C44-C588C9E46CD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="1"/>
                      <a:t>£2,815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406-4B46-9C44-C588C9E46CD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="1"/>
                      <a:t> £1,425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406-4B46-9C44-C588C9E46CD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b="1"/>
                      <a:t> £205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406-4B46-9C44-C588C9E46C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'Revenue data - DO NOT PRINT'!$A$14:$A$17</c:f>
              <c:strCache>
                <c:ptCount val="4"/>
                <c:pt idx="0">
                  <c:v>Total</c:v>
                </c:pt>
                <c:pt idx="1">
                  <c:v>SOT DHN</c:v>
                </c:pt>
                <c:pt idx="2">
                  <c:v>Keele SEND</c:v>
                </c:pt>
                <c:pt idx="3">
                  <c:v>Growth Hub</c:v>
                </c:pt>
              </c:strCache>
            </c:strRef>
          </c:cat>
          <c:val>
            <c:numRef>
              <c:f>'Revenue data - DO NOT PRINT'!$B$14:$B$17</c:f>
              <c:numCache>
                <c:formatCode>_-* #,##0_-;\-* #,##0_-;_-* "-"??_-;_-@_-</c:formatCode>
                <c:ptCount val="4"/>
                <c:pt idx="0">
                  <c:v>4445</c:v>
                </c:pt>
                <c:pt idx="1">
                  <c:v>2815</c:v>
                </c:pt>
                <c:pt idx="2">
                  <c:v>1425</c:v>
                </c:pt>
                <c:pt idx="3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406-4B46-9C44-C588C9E46CD8}"/>
            </c:ext>
          </c:extLst>
        </c:ser>
        <c:ser>
          <c:idx val="4"/>
          <c:order val="3"/>
          <c:tx>
            <c:v>test 1</c:v>
          </c:tx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F-9406-4B46-9C44-C588C9E46CD8}"/>
            </c:ext>
          </c:extLst>
        </c:ser>
        <c:ser>
          <c:idx val="3"/>
          <c:order val="4"/>
          <c:tx>
            <c:v>test2</c:v>
          </c:tx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11-9406-4B46-9C44-C588C9E46CD8}"/>
              </c:ext>
            </c:extLst>
          </c:dP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12-9406-4B46-9C44-C588C9E46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8"/>
        <c:axId val="172423424"/>
        <c:axId val="172421888"/>
      </c:barChart>
      <c:catAx>
        <c:axId val="1724136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b="1" baseline="0">
                    <a:latin typeface="Arial" panose="020B0604020202020204" pitchFamily="34" charset="0"/>
                    <a:cs typeface="Arial" panose="020B0604020202020204" pitchFamily="34" charset="0"/>
                  </a:rPr>
                  <a:t>City Deal Schemes/projects</a:t>
                </a:r>
                <a:endParaRPr lang="en-GB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1244794400699913E-2"/>
              <c:y val="0.31342427345824236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72415616"/>
        <c:crosses val="autoZero"/>
        <c:auto val="1"/>
        <c:lblAlgn val="ctr"/>
        <c:lblOffset val="100"/>
        <c:noMultiLvlLbl val="0"/>
      </c:catAx>
      <c:valAx>
        <c:axId val="172415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>
                    <a:latin typeface="Arial" panose="020B0604020202020204" pitchFamily="34" charset="0"/>
                    <a:cs typeface="Arial" panose="020B0604020202020204" pitchFamily="34" charset="0"/>
                  </a:rPr>
                  <a:t>£'000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72413696"/>
        <c:crosses val="autoZero"/>
        <c:crossBetween val="between"/>
      </c:valAx>
      <c:valAx>
        <c:axId val="172421888"/>
        <c:scaling>
          <c:orientation val="minMax"/>
          <c:max val="8"/>
          <c:min val="0"/>
        </c:scaling>
        <c:delete val="1"/>
        <c:axPos val="t"/>
        <c:numFmt formatCode="_-* #,##0_-;\-* #,##0_-;_-* &quot;-&quot;??_-;_-@_-" sourceLinked="1"/>
        <c:majorTickMark val="out"/>
        <c:minorTickMark val="none"/>
        <c:tickLblPos val="nextTo"/>
        <c:crossAx val="172423424"/>
        <c:crosses val="max"/>
        <c:crossBetween val="between"/>
      </c:valAx>
      <c:catAx>
        <c:axId val="1724234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7242188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r"/>
      <c:legendEntry>
        <c:idx val="0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delete val="1"/>
      </c:legendEntry>
      <c:legendEntry>
        <c:idx val="3"/>
        <c:delete val="1"/>
      </c:legendEntry>
      <c:legendEntry>
        <c:idx val="4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89328364350515665"/>
          <c:y val="0.16992269964744006"/>
          <c:w val="0.10156479408640663"/>
          <c:h val="0.30898345473247735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483988718170546"/>
          <c:y val="0"/>
        </c:manualLayout>
      </c:layout>
      <c:overlay val="0"/>
      <c:txPr>
        <a:bodyPr/>
        <a:lstStyle/>
        <a:p>
          <a:pPr>
            <a:defRPr sz="1400" u="sng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417670452288367"/>
          <c:y val="7.0229650280162301E-2"/>
          <c:w val="0.60334239646184884"/>
          <c:h val="0.91224295453918136"/>
        </c:manualLayout>
      </c:layout>
      <c:doughnutChart>
        <c:varyColors val="1"/>
        <c:ser>
          <c:idx val="0"/>
          <c:order val="0"/>
          <c:tx>
            <c:strRef>
              <c:f>'Revenue data - DO NOT PRINT'!$D$113</c:f>
              <c:strCache>
                <c:ptCount val="1"/>
                <c:pt idx="0">
                  <c:v>Total LGF Grant Funding  (£)</c:v>
                </c:pt>
              </c:strCache>
            </c:strRef>
          </c:tx>
          <c:dLbls>
            <c:dLbl>
              <c:idx val="0"/>
              <c:layout>
                <c:manualLayout>
                  <c:x val="1.24031007751938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03-4212-8DD7-41B91113D9DD}"/>
                </c:ext>
              </c:extLst>
            </c:dLbl>
            <c:dLbl>
              <c:idx val="1"/>
              <c:layout>
                <c:manualLayout>
                  <c:x val="1.6816811514881333E-2"/>
                  <c:y val="-7.0109925750089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03-4212-8DD7-41B91113D9DD}"/>
                </c:ext>
              </c:extLst>
            </c:dLbl>
            <c:dLbl>
              <c:idx val="2"/>
              <c:layout>
                <c:manualLayout>
                  <c:x val="-5.6056038382937779E-3"/>
                  <c:y val="-1.3999148873624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E03-4212-8DD7-41B91113D9DD}"/>
                </c:ext>
              </c:extLst>
            </c:dLbl>
            <c:dLbl>
              <c:idx val="4"/>
              <c:layout>
                <c:manualLayout>
                  <c:x val="-8.4084057574406665E-3"/>
                  <c:y val="1.29823483949322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03-4212-8DD7-41B91113D9DD}"/>
                </c:ext>
              </c:extLst>
            </c:dLbl>
            <c:dLbl>
              <c:idx val="6"/>
              <c:layout>
                <c:manualLayout>
                  <c:x val="-6.2015503875968991E-3"/>
                  <c:y val="-5.01080940667338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E03-4212-8DD7-41B91113D9DD}"/>
                </c:ext>
              </c:extLst>
            </c:dLbl>
            <c:numFmt formatCode="&quot;£&quot;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'Revenue data - DO NOT PRINT'!$C$114:$C$119</c:f>
              <c:strCache>
                <c:ptCount val="6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  <c:pt idx="5">
                  <c:v>2020-21</c:v>
                </c:pt>
              </c:strCache>
            </c:strRef>
          </c:cat>
          <c:val>
            <c:numRef>
              <c:f>'Revenue data - DO NOT PRINT'!$D$114:$D$119</c:f>
              <c:numCache>
                <c:formatCode>_-* #,##0_-;\-* #,##0_-;_-* "-"??_-;_-@_-</c:formatCode>
                <c:ptCount val="6"/>
                <c:pt idx="0">
                  <c:v>14400000</c:v>
                </c:pt>
                <c:pt idx="1">
                  <c:v>33356869</c:v>
                </c:pt>
                <c:pt idx="2">
                  <c:v>17518643</c:v>
                </c:pt>
                <c:pt idx="3">
                  <c:v>11283922</c:v>
                </c:pt>
                <c:pt idx="4">
                  <c:v>6370448</c:v>
                </c:pt>
                <c:pt idx="5">
                  <c:v>15345059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03-4212-8DD7-41B91113D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604599684850305"/>
          <c:y val="0.10149672913963952"/>
          <c:w val="0.22272322000008829"/>
          <c:h val="0.79315534516547515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u="sng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 sz="1400" u="sng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Annual LGF Grant v Actual Spend to Date</a:t>
            </a:r>
          </a:p>
        </c:rich>
      </c:tx>
      <c:layout>
        <c:manualLayout>
          <c:xMode val="edge"/>
          <c:yMode val="edge"/>
          <c:x val="0.16285411198600175"/>
          <c:y val="1.851851851851851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471259093943289"/>
          <c:y val="0.10646750658618276"/>
          <c:w val="0.54060105892197041"/>
          <c:h val="0.7766775209140188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'Revenue data - DO NOT PRINT'!$D$98</c:f>
              <c:strCache>
                <c:ptCount val="1"/>
                <c:pt idx="0">
                  <c:v>LGF Grant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6.116207951070336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97-4D64-86BC-9B276E4F183D}"/>
                </c:ext>
              </c:extLst>
            </c:dLbl>
            <c:dLbl>
              <c:idx val="1"/>
              <c:layout>
                <c:manualLayout>
                  <c:x val="3.807565715945566E-3"/>
                  <c:y val="1.1226868697481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97-4D64-86BC-9B276E4F183D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'Revenue data - DO NOT PRINT'!$C$99:$C$117</c:f>
              <c:strCache>
                <c:ptCount val="4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</c:strCache>
            </c:strRef>
          </c:cat>
          <c:val>
            <c:numRef>
              <c:f>'Revenue data - DO NOT PRINT'!$D$99:$D$117</c:f>
              <c:numCache>
                <c:formatCode>_-* #,##0_-;\-* #,##0_-;_-* "-"??_-;_-@_-</c:formatCode>
                <c:ptCount val="4"/>
                <c:pt idx="0">
                  <c:v>14400000</c:v>
                </c:pt>
                <c:pt idx="1">
                  <c:v>33356869</c:v>
                </c:pt>
                <c:pt idx="2">
                  <c:v>17518643</c:v>
                </c:pt>
                <c:pt idx="3">
                  <c:v>11283922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7-4D64-86BC-9B276E4F183D}"/>
            </c:ext>
          </c:extLst>
        </c:ser>
        <c:ser>
          <c:idx val="1"/>
          <c:order val="1"/>
          <c:tx>
            <c:strRef>
              <c:f>'Revenue data - DO NOT PRINT'!$E$98</c:f>
              <c:strCache>
                <c:ptCount val="1"/>
                <c:pt idx="0">
                  <c:v>Actual Spend &amp; Forecast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669724770642202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97-4D64-86BC-9B276E4F183D}"/>
                </c:ext>
              </c:extLst>
            </c:dLbl>
            <c:dLbl>
              <c:idx val="1"/>
              <c:layout>
                <c:manualLayout>
                  <c:x val="3.0581039755351681E-2"/>
                  <c:y val="1.3888524351122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797-4D64-86BC-9B276E4F183D}"/>
                </c:ext>
              </c:extLst>
            </c:dLbl>
            <c:dLbl>
              <c:idx val="2"/>
              <c:layout>
                <c:manualLayout>
                  <c:x val="2.7522935779816515E-2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797-4D64-86BC-9B276E4F183D}"/>
                </c:ext>
              </c:extLst>
            </c:dLbl>
            <c:dLbl>
              <c:idx val="3"/>
              <c:layout>
                <c:manualLayout>
                  <c:x val="4.021958700945514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797-4D64-86BC-9B276E4F183D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'Revenue data - DO NOT PRINT'!$C$99:$C$117</c:f>
              <c:strCache>
                <c:ptCount val="4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</c:strCache>
            </c:strRef>
          </c:cat>
          <c:val>
            <c:numRef>
              <c:f>'Revenue data - DO NOT PRINT'!$E$99:$E$117</c:f>
              <c:numCache>
                <c:formatCode>_-* #,##0_-;\-* #,##0_-;_-* "-"??_-;_-@_-</c:formatCode>
                <c:ptCount val="4"/>
                <c:pt idx="0">
                  <c:v>12480209.050000001</c:v>
                </c:pt>
                <c:pt idx="1">
                  <c:v>24216408.829999998</c:v>
                </c:pt>
                <c:pt idx="2">
                  <c:v>8725182</c:v>
                </c:pt>
                <c:pt idx="3">
                  <c:v>9838000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97-4D64-86BC-9B276E4F1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3656704"/>
        <c:axId val="173674880"/>
        <c:axId val="0"/>
      </c:bar3DChart>
      <c:catAx>
        <c:axId val="173656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73674880"/>
        <c:crosses val="autoZero"/>
        <c:auto val="1"/>
        <c:lblAlgn val="ctr"/>
        <c:lblOffset val="100"/>
        <c:noMultiLvlLbl val="0"/>
      </c:catAx>
      <c:valAx>
        <c:axId val="173674880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7365670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3.8227262876544099E-2"/>
                <c:y val="0.45155365995917179"/>
              </c:manualLayout>
            </c:layout>
          </c:dispUnitsLbl>
        </c:dispUnits>
      </c:valAx>
    </c:plotArea>
    <c:legend>
      <c:legendPos val="r"/>
      <c:layout>
        <c:manualLayout>
          <c:xMode val="edge"/>
          <c:yMode val="edge"/>
          <c:x val="0.68492330660502299"/>
          <c:y val="9.5021026695247715E-2"/>
          <c:w val="0.29906771339105159"/>
          <c:h val="0.1730054164161735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7115769903762029"/>
          <c:y val="0.12286599591717699"/>
          <c:w val="0.50804702537182855"/>
          <c:h val="0.84674504228638092"/>
        </c:manualLayout>
      </c:layout>
      <c:doughnutChart>
        <c:varyColors val="1"/>
        <c:ser>
          <c:idx val="0"/>
          <c:order val="0"/>
          <c:tx>
            <c:strRef>
              <c:f>'Revenue data - DO NOT PRINT'!$D$113</c:f>
              <c:strCache>
                <c:ptCount val="1"/>
                <c:pt idx="0">
                  <c:v>Total LGF Grant Funding  (£)</c:v>
                </c:pt>
              </c:strCache>
            </c:strRef>
          </c:tx>
          <c:dLbls>
            <c:dLbl>
              <c:idx val="0"/>
              <c:layout>
                <c:manualLayout>
                  <c:x val="1.24031007751938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74-43E3-9242-2B795C3CCB31}"/>
                </c:ext>
              </c:extLst>
            </c:dLbl>
            <c:dLbl>
              <c:idx val="2"/>
              <c:layout>
                <c:manualLayout>
                  <c:x val="0"/>
                  <c:y val="2.9411776058273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74-43E3-9242-2B795C3CCB31}"/>
                </c:ext>
              </c:extLst>
            </c:dLbl>
            <c:dLbl>
              <c:idx val="6"/>
              <c:layout>
                <c:manualLayout>
                  <c:x val="-6.2015503875968991E-3"/>
                  <c:y val="-5.01080940667338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74-43E3-9242-2B795C3CCB31}"/>
                </c:ext>
              </c:extLst>
            </c:dLbl>
            <c:numFmt formatCode="&quot;£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'Revenue data - DO NOT PRINT'!$C$114:$C$119</c:f>
              <c:strCache>
                <c:ptCount val="6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  <c:pt idx="5">
                  <c:v>2020-21</c:v>
                </c:pt>
              </c:strCache>
            </c:strRef>
          </c:cat>
          <c:val>
            <c:numRef>
              <c:f>'Revenue data - DO NOT PRINT'!$D$114:$D$119</c:f>
              <c:numCache>
                <c:formatCode>_-* #,##0_-;\-* #,##0_-;_-* "-"??_-;_-@_-</c:formatCode>
                <c:ptCount val="6"/>
                <c:pt idx="0">
                  <c:v>14400000</c:v>
                </c:pt>
                <c:pt idx="1">
                  <c:v>33356869</c:v>
                </c:pt>
                <c:pt idx="2">
                  <c:v>17518643</c:v>
                </c:pt>
                <c:pt idx="3">
                  <c:v>11283922</c:v>
                </c:pt>
                <c:pt idx="4">
                  <c:v>6370448</c:v>
                </c:pt>
                <c:pt idx="5">
                  <c:v>15345059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74-43E3-9242-2B795C3CC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image" Target="cid:image007.jpg@01D030BF.57618500" TargetMode="External"/><Relationship Id="rId1" Type="http://schemas.openxmlformats.org/officeDocument/2006/relationships/image" Target="../media/image1.jpe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10" Type="http://schemas.openxmlformats.org/officeDocument/2006/relationships/chart" Target="../charts/chart8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15</xdr:row>
      <xdr:rowOff>0</xdr:rowOff>
    </xdr:from>
    <xdr:to>
      <xdr:col>11</xdr:col>
      <xdr:colOff>47625</xdr:colOff>
      <xdr:row>15</xdr:row>
      <xdr:rowOff>0</xdr:rowOff>
    </xdr:to>
    <xdr:sp macro="" textlink="">
      <xdr:nvSpPr>
        <xdr:cNvPr id="2" name="Line 1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6305550" y="2543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184150</xdr:colOff>
      <xdr:row>7</xdr:row>
      <xdr:rowOff>79375</xdr:rowOff>
    </xdr:from>
    <xdr:to>
      <xdr:col>5</xdr:col>
      <xdr:colOff>117475</xdr:colOff>
      <xdr:row>9</xdr:row>
      <xdr:rowOff>3175</xdr:rowOff>
    </xdr:to>
    <xdr:sp macro="" textlink="">
      <xdr:nvSpPr>
        <xdr:cNvPr id="3" name="Line 3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2174875" y="1327150"/>
          <a:ext cx="542925" cy="247650"/>
        </a:xfrm>
        <a:prstGeom prst="line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33617</xdr:colOff>
      <xdr:row>63</xdr:row>
      <xdr:rowOff>156882</xdr:rowOff>
    </xdr:from>
    <xdr:to>
      <xdr:col>5</xdr:col>
      <xdr:colOff>590550</xdr:colOff>
      <xdr:row>75</xdr:row>
      <xdr:rowOff>3361</xdr:rowOff>
    </xdr:to>
    <xdr:pic>
      <xdr:nvPicPr>
        <xdr:cNvPr id="4" name="Picture 7" descr="130702 new LEP log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7" y="10387853"/>
          <a:ext cx="3156698" cy="16618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27214</xdr:colOff>
      <xdr:row>22</xdr:row>
      <xdr:rowOff>163285</xdr:rowOff>
    </xdr:from>
    <xdr:to>
      <xdr:col>29</xdr:col>
      <xdr:colOff>0</xdr:colOff>
      <xdr:row>39</xdr:row>
      <xdr:rowOff>81642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612320</xdr:colOff>
      <xdr:row>39</xdr:row>
      <xdr:rowOff>81643</xdr:rowOff>
    </xdr:from>
    <xdr:to>
      <xdr:col>28</xdr:col>
      <xdr:colOff>1755322</xdr:colOff>
      <xdr:row>64</xdr:row>
      <xdr:rowOff>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8</xdr:col>
      <xdr:colOff>196456</xdr:colOff>
      <xdr:row>4</xdr:row>
      <xdr:rowOff>48490</xdr:rowOff>
    </xdr:from>
    <xdr:ext cx="520721" cy="23165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625581" y="810490"/>
          <a:ext cx="520721" cy="231657"/>
        </a:xfrm>
        <a:prstGeom prst="rect">
          <a:avLst/>
        </a:prstGeom>
        <a:noFill/>
        <a:ln cmpd="sng"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GB" sz="1200" b="1">
              <a:solidFill>
                <a:schemeClr val="accent1">
                  <a:lumMod val="50000"/>
                </a:schemeClr>
              </a:solidFill>
            </a:rPr>
            <a:t>2015/16 Revenue </a:t>
          </a:r>
          <a:r>
            <a:rPr lang="en-GB" sz="12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Grant</a:t>
          </a:r>
          <a:r>
            <a:rPr lang="en-GB" sz="1200" b="1" baseline="0">
              <a:solidFill>
                <a:schemeClr val="accent1">
                  <a:lumMod val="50000"/>
                </a:schemeClr>
              </a:solidFill>
            </a:rPr>
            <a:t> Funding = £250,000 +£3,050  c/fwd from 2014/15 Grant </a:t>
          </a:r>
          <a:endParaRPr lang="en-GB" sz="1200" b="1">
            <a:solidFill>
              <a:schemeClr val="accent1">
                <a:lumMod val="50000"/>
              </a:schemeClr>
            </a:solidFill>
          </a:endParaRPr>
        </a:p>
      </xdr:txBody>
    </xdr:sp>
    <xdr:clientData/>
  </xdr:oneCellAnchor>
  <xdr:twoCellAnchor>
    <xdr:from>
      <xdr:col>10</xdr:col>
      <xdr:colOff>489858</xdr:colOff>
      <xdr:row>39</xdr:row>
      <xdr:rowOff>81642</xdr:rowOff>
    </xdr:from>
    <xdr:to>
      <xdr:col>22</xdr:col>
      <xdr:colOff>598714</xdr:colOff>
      <xdr:row>64</xdr:row>
      <xdr:rowOff>27214</xdr:rowOff>
    </xdr:to>
    <xdr:graphicFrame macro="">
      <xdr:nvGraphicFramePr>
        <xdr:cNvPr id="10" name="Chart 9" title="£m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</xdr:colOff>
      <xdr:row>1</xdr:row>
      <xdr:rowOff>0</xdr:rowOff>
    </xdr:from>
    <xdr:to>
      <xdr:col>28</xdr:col>
      <xdr:colOff>1741715</xdr:colOff>
      <xdr:row>21</xdr:row>
      <xdr:rowOff>149679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</xdr:colOff>
      <xdr:row>0</xdr:row>
      <xdr:rowOff>257733</xdr:rowOff>
    </xdr:from>
    <xdr:to>
      <xdr:col>12</xdr:col>
      <xdr:colOff>381001</xdr:colOff>
      <xdr:row>39</xdr:row>
      <xdr:rowOff>68035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39</xdr:row>
      <xdr:rowOff>68036</xdr:rowOff>
    </xdr:from>
    <xdr:to>
      <xdr:col>10</xdr:col>
      <xdr:colOff>489857</xdr:colOff>
      <xdr:row>63</xdr:row>
      <xdr:rowOff>149678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15</xdr:col>
      <xdr:colOff>390525</xdr:colOff>
      <xdr:row>1</xdr:row>
      <xdr:rowOff>47625</xdr:rowOff>
    </xdr:from>
    <xdr:to>
      <xdr:col>21</xdr:col>
      <xdr:colOff>495860</xdr:colOff>
      <xdr:row>28</xdr:row>
      <xdr:rowOff>0</xdr:rowOff>
    </xdr:to>
    <xdr:sp macro="" textlink="">
      <xdr:nvSpPr>
        <xdr:cNvPr id="3077" name="AutoShape 5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SpPr>
          <a:spLocks noChangeAspect="1" noChangeArrowheads="1"/>
        </xdr:cNvSpPr>
      </xdr:nvSpPr>
      <xdr:spPr bwMode="auto">
        <a:xfrm>
          <a:off x="8496300" y="304800"/>
          <a:ext cx="3562350" cy="441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394607</xdr:colOff>
      <xdr:row>1</xdr:row>
      <xdr:rowOff>0</xdr:rowOff>
    </xdr:from>
    <xdr:to>
      <xdr:col>21</xdr:col>
      <xdr:colOff>13608</xdr:colOff>
      <xdr:row>18</xdr:row>
      <xdr:rowOff>149677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381000</xdr:colOff>
      <xdr:row>18</xdr:row>
      <xdr:rowOff>163284</xdr:rowOff>
    </xdr:from>
    <xdr:to>
      <xdr:col>21</xdr:col>
      <xdr:colOff>54428</xdr:colOff>
      <xdr:row>39</xdr:row>
      <xdr:rowOff>68035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0.76693</cdr:x>
      <cdr:y>0.05576</cdr:y>
    </cdr:from>
    <cdr:to>
      <cdr:x>0.99895</cdr:x>
      <cdr:y>0.66933</cdr:y>
    </cdr:to>
    <cdr:sp macro="" textlink="">
      <cdr:nvSpPr>
        <cdr:cNvPr id="2" name="TextBox 17"/>
        <cdr:cNvSpPr txBox="1"/>
      </cdr:nvSpPr>
      <cdr:spPr>
        <a:xfrm xmlns:a="http://schemas.openxmlformats.org/drawingml/2006/main">
          <a:off x="3508246" y="199167"/>
          <a:ext cx="1061353" cy="2191607"/>
        </a:xfrm>
        <a:prstGeom xmlns:a="http://schemas.openxmlformats.org/drawingml/2006/main" prst="rect">
          <a:avLst/>
        </a:prstGeom>
        <a:solidFill xmlns:a="http://schemas.openxmlformats.org/drawingml/2006/main">
          <a:srgbClr val="FFFFCC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000" b="1">
              <a:solidFill>
                <a:srgbClr val="FF0000"/>
              </a:solidFill>
            </a:rPr>
            <a:t>Total LGD 1, 2 &amp; 3 LGF Grant Funding  = </a:t>
          </a:r>
          <a:r>
            <a:rPr lang="en-GB" sz="1000" b="1" u="sng">
              <a:solidFill>
                <a:sysClr val="windowText" lastClr="000000"/>
              </a:solidFill>
            </a:rPr>
            <a:t>£98.275m.</a:t>
          </a:r>
          <a:r>
            <a:rPr lang="en-GB" sz="1000" b="1" u="sng" baseline="0">
              <a:solidFill>
                <a:sysClr val="windowText" lastClr="000000"/>
              </a:solidFill>
            </a:rPr>
            <a:t> </a:t>
          </a:r>
        </a:p>
        <a:p xmlns:a="http://schemas.openxmlformats.org/drawingml/2006/main">
          <a:pPr algn="ctr"/>
          <a:r>
            <a:rPr lang="en-GB" sz="1000" b="1" u="none" baseline="0">
              <a:solidFill>
                <a:srgbClr val="FF0000"/>
              </a:solidFill>
            </a:rPr>
            <a:t>In the 3rd Year of the LGD Programme</a:t>
          </a:r>
        </a:p>
        <a:p xmlns:a="http://schemas.openxmlformats.org/drawingml/2006/main">
          <a:pPr algn="ctr"/>
          <a:r>
            <a:rPr lang="en-GB" sz="1000" b="1" u="sng" baseline="0">
              <a:solidFill>
                <a:srgbClr val="C00000"/>
              </a:solidFill>
            </a:rPr>
            <a:t>£65.027m  (66.17%) </a:t>
          </a:r>
          <a:r>
            <a:rPr lang="en-GB" sz="1000" b="1" u="none" baseline="0">
              <a:solidFill>
                <a:srgbClr val="FF0000"/>
              </a:solidFill>
            </a:rPr>
            <a:t>of the total LGF Grant has now been spent to date (as @ 31st March '18).</a:t>
          </a:r>
          <a:endParaRPr lang="en-GB" sz="1000" b="1" u="none">
            <a:solidFill>
              <a:srgbClr val="FF0000"/>
            </a:solidFill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</xdr:colOff>
      <xdr:row>2</xdr:row>
      <xdr:rowOff>137160</xdr:rowOff>
    </xdr:from>
    <xdr:to>
      <xdr:col>6</xdr:col>
      <xdr:colOff>822960</xdr:colOff>
      <xdr:row>3</xdr:row>
      <xdr:rowOff>194310</xdr:rowOff>
    </xdr:to>
    <xdr:pic>
      <xdr:nvPicPr>
        <xdr:cNvPr id="2" name="Picture 1" descr="LogoESIF_Col_Landscape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0095" y="594360"/>
          <a:ext cx="2432685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822960</xdr:colOff>
      <xdr:row>2</xdr:row>
      <xdr:rowOff>30480</xdr:rowOff>
    </xdr:from>
    <xdr:to>
      <xdr:col>7</xdr:col>
      <xdr:colOff>796290</xdr:colOff>
      <xdr:row>4</xdr:row>
      <xdr:rowOff>19050</xdr:rowOff>
    </xdr:to>
    <xdr:pic>
      <xdr:nvPicPr>
        <xdr:cNvPr id="3" name="Picture 2" descr="130702 new LEP logo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2785" y="487680"/>
          <a:ext cx="2545080" cy="836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0.09929</cdr:x>
      <cdr:y>0.45455</cdr:y>
    </cdr:from>
    <cdr:to>
      <cdr:x>0.40898</cdr:x>
      <cdr:y>0.689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71500" y="1292692"/>
          <a:ext cx="1782536" cy="6667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CC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100" b="0" u="none">
              <a:solidFill>
                <a:srgbClr val="FF0000"/>
              </a:solidFill>
            </a:rPr>
            <a:t>At</a:t>
          </a:r>
          <a:r>
            <a:rPr lang="en-GB" sz="1100" b="0" u="none" baseline="0">
              <a:solidFill>
                <a:srgbClr val="FF0000"/>
              </a:solidFill>
            </a:rPr>
            <a:t> Q4, </a:t>
          </a:r>
          <a:r>
            <a:rPr lang="en-GB" sz="1100" b="0" u="none" baseline="0">
              <a:solidFill>
                <a:sysClr val="windowText" lastClr="000000"/>
              </a:solidFill>
            </a:rPr>
            <a:t>£0.474</a:t>
          </a:r>
          <a:r>
            <a:rPr lang="en-GB" sz="1100" b="1" u="none">
              <a:solidFill>
                <a:sysClr val="windowText" lastClr="000000"/>
              </a:solidFill>
            </a:rPr>
            <a:t>m </a:t>
          </a:r>
          <a:r>
            <a:rPr lang="en-GB" sz="1100" u="none">
              <a:solidFill>
                <a:srgbClr val="FF0000"/>
              </a:solidFill>
            </a:rPr>
            <a:t>of</a:t>
          </a:r>
          <a:r>
            <a:rPr lang="en-GB" sz="1100" baseline="0">
              <a:solidFill>
                <a:srgbClr val="FF0000"/>
              </a:solidFill>
            </a:rPr>
            <a:t> GPF currently remainsailable  for  future bidding rounds</a:t>
          </a:r>
          <a:r>
            <a:rPr lang="en-GB" sz="1100" baseline="0">
              <a:solidFill>
                <a:sysClr val="windowText" lastClr="000000"/>
              </a:solidFill>
            </a:rPr>
            <a:t>.</a:t>
          </a:r>
          <a:endParaRPr lang="en-GB" sz="1100"/>
        </a:p>
      </cdr:txBody>
    </cdr:sp>
  </cdr:relSizeAnchor>
  <cdr:relSizeAnchor xmlns:cdr="http://schemas.openxmlformats.org/drawingml/2006/chartDrawing">
    <cdr:from>
      <cdr:x>0.40541</cdr:x>
      <cdr:y>0.63462</cdr:y>
    </cdr:from>
    <cdr:to>
      <cdr:x>0.7422</cdr:x>
      <cdr:y>0.70192</cdr:y>
    </cdr:to>
    <cdr:cxnSp macro="">
      <cdr:nvCxnSpPr>
        <cdr:cNvPr id="5" name="Straight Arrow Connector 4">
          <a:extLst xmlns:a="http://schemas.openxmlformats.org/drawingml/2006/main">
            <a:ext uri="{FF2B5EF4-FFF2-40B4-BE49-F238E27FC236}">
              <a16:creationId xmlns:a16="http://schemas.microsoft.com/office/drawing/2014/main" id="{4DBF09F9-FC2E-4587-B3AC-0EF71CE2346B}"/>
            </a:ext>
          </a:extLst>
        </cdr:cNvPr>
        <cdr:cNvCxnSpPr/>
      </cdr:nvCxnSpPr>
      <cdr:spPr>
        <a:xfrm xmlns:a="http://schemas.openxmlformats.org/drawingml/2006/main">
          <a:off x="2653393" y="1796144"/>
          <a:ext cx="2204357" cy="190500"/>
        </a:xfrm>
        <a:prstGeom xmlns:a="http://schemas.openxmlformats.org/drawingml/2006/main" prst="straightConnector1">
          <a:avLst/>
        </a:prstGeom>
        <a:ln xmlns:a="http://schemas.openxmlformats.org/drawingml/2006/main" w="6350" cmpd="dbl">
          <a:solidFill>
            <a:srgbClr val="FF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0.12205</cdr:x>
      <cdr:y>0.29316</cdr:y>
    </cdr:from>
    <cdr:to>
      <cdr:x>0.32825</cdr:x>
      <cdr:y>0.41054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21662" y="1094254"/>
          <a:ext cx="1219200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0.10916</cdr:x>
      <cdr:y>0.2855</cdr:y>
    </cdr:from>
    <cdr:to>
      <cdr:x>0.31214</cdr:x>
      <cdr:y>0.38247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45462" y="1065679"/>
          <a:ext cx="1200150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0.52323</cdr:x>
      <cdr:y>0.06863</cdr:y>
    </cdr:from>
    <cdr:to>
      <cdr:x>0.96957</cdr:x>
      <cdr:y>0.27885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410319" y="194243"/>
          <a:ext cx="2909165" cy="5949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Total</a:t>
          </a:r>
          <a:r>
            <a:rPr lang="en-GB" sz="1000" b="1" baseline="0">
              <a:latin typeface="Arial" panose="020B0604020202020204" pitchFamily="34" charset="0"/>
              <a:cs typeface="Arial" panose="020B0604020202020204" pitchFamily="34" charset="0"/>
            </a:rPr>
            <a:t> GPF Investment Fund = </a:t>
          </a:r>
          <a:r>
            <a:rPr lang="en-GB" sz="1000" b="1" u="none" baseline="0">
              <a:latin typeface="Arial" panose="020B0604020202020204" pitchFamily="34" charset="0"/>
              <a:cs typeface="Arial" panose="020B0604020202020204" pitchFamily="34" charset="0"/>
            </a:rPr>
            <a:t>£10.720m incl interest accrued</a:t>
          </a:r>
        </a:p>
        <a:p xmlns:a="http://schemas.openxmlformats.org/drawingml/2006/main">
          <a:pPr algn="ctr"/>
          <a:r>
            <a:rPr lang="en-GB" sz="1000" b="1" i="1" u="sng" baseline="0">
              <a:latin typeface="Arial" panose="020B0604020202020204" pitchFamily="34" charset="0"/>
              <a:cs typeface="Arial" panose="020B0604020202020204" pitchFamily="34" charset="0"/>
            </a:rPr>
            <a:t>(as at 31st March  2019)</a:t>
          </a:r>
          <a:endParaRPr lang="en-GB" sz="1000" b="1" i="1" u="sng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0.73171</cdr:x>
      <cdr:y>0.13056</cdr:y>
    </cdr:from>
    <cdr:to>
      <cdr:x>0.98329</cdr:x>
      <cdr:y>0.47538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082143" y="530665"/>
          <a:ext cx="1403563" cy="1401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2018/19</a:t>
          </a:r>
          <a:r>
            <a:rPr lang="en-GB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Core &amp;</a:t>
          </a:r>
        </a:p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Capacity Fund Grant </a:t>
          </a:r>
        </a:p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= £500,000  </a:t>
          </a:r>
        </a:p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plus </a:t>
          </a:r>
          <a:r>
            <a:rPr lang="en-GB" sz="12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£113,466</a:t>
          </a:r>
          <a:r>
            <a:rPr lang="en-GB" sz="1200" b="1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</a:t>
          </a:r>
        </a:p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(2017/18 Grants </a:t>
          </a:r>
        </a:p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c/fwd)  </a:t>
          </a:r>
        </a:p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= </a:t>
          </a:r>
          <a:r>
            <a:rPr lang="en-GB" sz="12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£613,466</a:t>
          </a:r>
          <a:endParaRPr lang="en-GB" sz="1200"/>
        </a:p>
      </cdr:txBody>
    </cdr:sp>
  </cdr:relSizeAnchor>
  <cdr:relSizeAnchor xmlns:cdr="http://schemas.openxmlformats.org/drawingml/2006/chartDrawing">
    <cdr:from>
      <cdr:x>0.34367</cdr:x>
      <cdr:y>0.94407</cdr:y>
    </cdr:from>
    <cdr:to>
      <cdr:x>0.99225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09752" y="3853830"/>
          <a:ext cx="3415404" cy="2283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/>
            <a:t>Actual Grant Spend to Date = £470,498 (74.8%) STD)</a:t>
          </a:r>
        </a:p>
      </cdr:txBody>
    </cdr:sp>
  </cdr:relSizeAnchor>
  <cdr:relSizeAnchor xmlns:cdr="http://schemas.openxmlformats.org/drawingml/2006/chartDrawing">
    <cdr:from>
      <cdr:x>0.37985</cdr:x>
      <cdr:y>0.12667</cdr:y>
    </cdr:from>
    <cdr:to>
      <cdr:x>0.50646</cdr:x>
      <cdr:y>0.41333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10015D19-CE51-4442-A9FA-0F9F291D2EEC}"/>
            </a:ext>
          </a:extLst>
        </cdr:cNvPr>
        <cdr:cNvSpPr txBox="1"/>
      </cdr:nvSpPr>
      <cdr:spPr>
        <a:xfrm xmlns:a="http://schemas.openxmlformats.org/drawingml/2006/main">
          <a:off x="2000252" y="517072"/>
          <a:ext cx="666749" cy="1170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Unspent Funding (to be c/fwd) </a:t>
          </a:r>
          <a:r>
            <a:rPr lang="en-GB" sz="1100" b="1"/>
            <a:t>£9,978</a:t>
          </a:r>
          <a:r>
            <a:rPr lang="en-GB" sz="1100" b="1" baseline="0"/>
            <a:t>  </a:t>
          </a:r>
          <a:r>
            <a:rPr lang="en-GB" sz="1100" b="1" i="0" baseline="0">
              <a:solidFill>
                <a:srgbClr val="FFFF00"/>
              </a:solidFill>
            </a:rPr>
            <a:t>1.6 %</a:t>
          </a:r>
          <a:endParaRPr lang="en-GB" sz="1100" b="1" i="0">
            <a:solidFill>
              <a:srgbClr val="FFFF00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0.67636</cdr:x>
      <cdr:y>0.61745</cdr:y>
    </cdr:from>
    <cdr:to>
      <cdr:x>0.80926</cdr:x>
      <cdr:y>0.68121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601663" y="2537323"/>
          <a:ext cx="904195" cy="26201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FF0000"/>
              </a:solidFill>
            </a:rPr>
            <a:t>£116.00m</a:t>
          </a:r>
        </a:p>
      </cdr:txBody>
    </cdr:sp>
  </cdr:relSizeAnchor>
  <cdr:relSizeAnchor xmlns:cdr="http://schemas.openxmlformats.org/drawingml/2006/chartDrawing">
    <cdr:from>
      <cdr:x>0.84233</cdr:x>
      <cdr:y>0.24728</cdr:y>
    </cdr:from>
    <cdr:to>
      <cdr:x>0.96624</cdr:x>
      <cdr:y>0.30872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730876" y="1016180"/>
          <a:ext cx="843030" cy="2524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FF0000"/>
              </a:solidFill>
            </a:rPr>
            <a:t>£155.15m</a:t>
          </a:r>
        </a:p>
      </cdr:txBody>
    </cdr:sp>
  </cdr:relSizeAnchor>
  <cdr:relSizeAnchor xmlns:cdr="http://schemas.openxmlformats.org/drawingml/2006/chartDrawing">
    <cdr:from>
      <cdr:x>0.22551</cdr:x>
      <cdr:y>0.56924</cdr:y>
    </cdr:from>
    <cdr:to>
      <cdr:x>0.30935</cdr:x>
      <cdr:y>0.63101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34274" y="2339195"/>
          <a:ext cx="570411" cy="253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/>
            <a:t>0.00</a:t>
          </a:r>
        </a:p>
      </cdr:txBody>
    </cdr:sp>
  </cdr:relSizeAnchor>
  <cdr:relSizeAnchor xmlns:cdr="http://schemas.openxmlformats.org/drawingml/2006/chartDrawing">
    <cdr:from>
      <cdr:x>0.25162</cdr:x>
      <cdr:y>0.20756</cdr:y>
    </cdr:from>
    <cdr:to>
      <cdr:x>0.32133</cdr:x>
      <cdr:y>0.26203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711915" y="852938"/>
          <a:ext cx="474276" cy="2238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/>
            <a:t>0.48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0.9911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 flipV="1">
          <a:off x="0" y="4109357"/>
          <a:ext cx="6743019" cy="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n-GB" sz="1200" b="1">
            <a:solidFill>
              <a:srgbClr val="FF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0.42827</cdr:x>
      <cdr:y>0.04418</cdr:y>
    </cdr:from>
    <cdr:to>
      <cdr:x>0.64449</cdr:x>
      <cdr:y>0.17269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B6C5E2D-5695-458F-802C-225E13A911C6}"/>
            </a:ext>
          </a:extLst>
        </cdr:cNvPr>
        <cdr:cNvSpPr txBox="1"/>
      </cdr:nvSpPr>
      <cdr:spPr>
        <a:xfrm xmlns:a="http://schemas.openxmlformats.org/drawingml/2006/main">
          <a:off x="2803071" y="149678"/>
          <a:ext cx="1415142" cy="4354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50" b="1">
              <a:latin typeface="Arial" panose="020B0604020202020204" pitchFamily="34" charset="0"/>
              <a:cs typeface="Arial" panose="020B0604020202020204" pitchFamily="34" charset="0"/>
            </a:rPr>
            <a:t>Scott FM, £0.075m (</a:t>
          </a:r>
          <a:r>
            <a:rPr lang="en-GB" sz="105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APPROVED</a:t>
          </a:r>
          <a:r>
            <a:rPr lang="en-GB" sz="1050" b="1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0.87401</cdr:x>
      <cdr:y>0.38404</cdr:y>
    </cdr:from>
    <cdr:to>
      <cdr:x>0.99437</cdr:x>
      <cdr:y>0.93017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7384675" y="1725707"/>
          <a:ext cx="1016989" cy="24540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n-GB" sz="9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0.87401</cdr:x>
      <cdr:y>0.38404</cdr:y>
    </cdr:from>
    <cdr:to>
      <cdr:x>0.99437</cdr:x>
      <cdr:y>0.93017</cdr:y>
    </cdr:to>
    <cdr:sp macro="" textlink="">
      <cdr:nvSpPr>
        <cdr:cNvPr id="4" name="TextBox 7"/>
        <cdr:cNvSpPr txBox="1"/>
      </cdr:nvSpPr>
      <cdr:spPr>
        <a:xfrm xmlns:a="http://schemas.openxmlformats.org/drawingml/2006/main">
          <a:off x="7384675" y="1725707"/>
          <a:ext cx="1016989" cy="24540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n-GB" sz="9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0.23034</cdr:x>
      <cdr:y>0.65438</cdr:y>
    </cdr:from>
    <cdr:to>
      <cdr:x>0.28511</cdr:x>
      <cdr:y>0.70277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837764" y="3182472"/>
          <a:ext cx="437029" cy="235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0.87401</cdr:x>
      <cdr:y>0.38404</cdr:y>
    </cdr:from>
    <cdr:to>
      <cdr:x>0.99437</cdr:x>
      <cdr:y>0.93017</cdr:y>
    </cdr:to>
    <cdr:sp macro="" textlink="">
      <cdr:nvSpPr>
        <cdr:cNvPr id="2" name="TextBox 7"/>
        <cdr:cNvSpPr txBox="1"/>
      </cdr:nvSpPr>
      <cdr:spPr>
        <a:xfrm xmlns:a="http://schemas.openxmlformats.org/drawingml/2006/main">
          <a:off x="7384675" y="1725707"/>
          <a:ext cx="1016989" cy="24540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n-GB" sz="9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0.87401</cdr:x>
      <cdr:y>0.38404</cdr:y>
    </cdr:from>
    <cdr:to>
      <cdr:x>0.99437</cdr:x>
      <cdr:y>0.93017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7384675" y="1725707"/>
          <a:ext cx="1016989" cy="24540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n-GB" sz="9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0.23034</cdr:x>
      <cdr:y>0.65438</cdr:y>
    </cdr:from>
    <cdr:to>
      <cdr:x>0.28511</cdr:x>
      <cdr:y>0.70277</cdr:y>
    </cdr:to>
    <cdr:sp macro="" textlink="">
      <cdr:nvSpPr>
        <cdr:cNvPr id="11" name="TextBox 6"/>
        <cdr:cNvSpPr txBox="1"/>
      </cdr:nvSpPr>
      <cdr:spPr>
        <a:xfrm xmlns:a="http://schemas.openxmlformats.org/drawingml/2006/main">
          <a:off x="1837764" y="3182472"/>
          <a:ext cx="437029" cy="235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0.62594</cdr:x>
      <cdr:y>0.21332</cdr:y>
    </cdr:from>
    <cdr:to>
      <cdr:x>0.89286</cdr:x>
      <cdr:y>0.62265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531178" y="1361517"/>
          <a:ext cx="1932234" cy="261257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cmpd="dbl">
          <a:solidFill>
            <a:schemeClr val="tx1"/>
          </a:solidFill>
        </a:ln>
      </cdr:spPr>
      <cdr:txBody>
        <a:bodyPr xmlns:a="http://schemas.openxmlformats.org/drawingml/2006/main" vertOverflow="clip" wrap="square" rtlCol="0" anchor="ctr">
          <a:noAutofit/>
        </a:bodyPr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Total LGF Grant  funding available in 2018/19  is £13.444m, plus a £2.160m carry forward of the 2017/18 LGF Grant.</a:t>
          </a:r>
          <a:endParaRPr lang="en-GB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GB" sz="1050" b="1">
            <a:ln>
              <a:noFill/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en-GB" sz="1050" b="1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At Q4</a:t>
          </a:r>
          <a:r>
            <a:rPr lang="en-GB" sz="1050" b="1">
              <a:ln>
                <a:noFill/>
              </a:ln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, £9.838m (or 73.2%) </a:t>
          </a:r>
          <a:r>
            <a:rPr lang="en-GB" sz="1050" b="1">
              <a:ln>
                <a:noFill/>
              </a:ln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of the </a:t>
          </a:r>
          <a:r>
            <a:rPr lang="en-GB" sz="1050" b="1">
              <a:ln>
                <a:noFill/>
              </a:ln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£13.444m </a:t>
          </a:r>
          <a:r>
            <a:rPr lang="en-GB" sz="1050" b="1">
              <a:ln>
                <a:noFill/>
              </a:ln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total LGF Grant</a:t>
          </a:r>
          <a:r>
            <a:rPr lang="en-GB" sz="1050" b="1" baseline="0">
              <a:ln>
                <a:noFill/>
              </a:ln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 available has been spent to date. </a:t>
          </a:r>
        </a:p>
        <a:p xmlns:a="http://schemas.openxmlformats.org/drawingml/2006/main">
          <a:pPr algn="ctr"/>
          <a:endParaRPr lang="en-GB" sz="1050" b="1" baseline="0">
            <a:ln>
              <a:noFill/>
            </a:ln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en-GB" sz="1050" b="1" baseline="0">
              <a:ln>
                <a:noFill/>
              </a:ln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Total 2018/19 LGD grant slippage is PROVISONALLY Estimated  at </a:t>
          </a:r>
          <a:r>
            <a:rPr lang="en-GB" sz="1050" b="1" u="sng" baseline="0">
              <a:ln>
                <a:noFill/>
              </a:ln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£3.606m</a:t>
          </a:r>
          <a:r>
            <a:rPr lang="en-GB" sz="1050" b="1" baseline="0">
              <a:ln>
                <a:noFill/>
              </a:ln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 xmlns:a="http://schemas.openxmlformats.org/drawingml/2006/main">
          <a:pPr algn="ctr"/>
          <a:endParaRPr lang="en-GB" sz="1050" b="1" baseline="0">
            <a:ln>
              <a:noFill/>
            </a:ln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0.23034</cdr:x>
      <cdr:y>0.65438</cdr:y>
    </cdr:from>
    <cdr:to>
      <cdr:x>0.28511</cdr:x>
      <cdr:y>0.70277</cdr:y>
    </cdr:to>
    <cdr:sp macro="" textlink="">
      <cdr:nvSpPr>
        <cdr:cNvPr id="16" name="TextBox 6"/>
        <cdr:cNvSpPr txBox="1"/>
      </cdr:nvSpPr>
      <cdr:spPr>
        <a:xfrm xmlns:a="http://schemas.openxmlformats.org/drawingml/2006/main">
          <a:off x="1837764" y="3182472"/>
          <a:ext cx="437029" cy="235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0.15169</cdr:x>
      <cdr:y>0.81336</cdr:y>
    </cdr:from>
    <cdr:to>
      <cdr:x>0.20646</cdr:x>
      <cdr:y>0.85714</cdr:y>
    </cdr:to>
    <cdr:sp macro="" textlink="">
      <cdr:nvSpPr>
        <cdr:cNvPr id="17" name="TextBox 16"/>
        <cdr:cNvSpPr txBox="1"/>
      </cdr:nvSpPr>
      <cdr:spPr>
        <a:xfrm xmlns:a="http://schemas.openxmlformats.org/drawingml/2006/main">
          <a:off x="1210235" y="3955678"/>
          <a:ext cx="437030" cy="212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000"/>
        </a:p>
      </cdr:txBody>
    </cdr:sp>
  </cdr:relSizeAnchor>
  <cdr:relSizeAnchor xmlns:cdr="http://schemas.openxmlformats.org/drawingml/2006/chartDrawing">
    <cdr:from>
      <cdr:x>0.13534</cdr:x>
      <cdr:y>0.37748</cdr:y>
    </cdr:from>
    <cdr:to>
      <cdr:x>0.52443</cdr:x>
      <cdr:y>0.41372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979728" y="2409286"/>
          <a:ext cx="2816622" cy="2313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Scheme deferred</a:t>
          </a:r>
          <a:r>
            <a:rPr lang="en-GB" sz="1200" b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to 2019/20</a:t>
          </a:r>
          <a:endParaRPr lang="en-GB" sz="12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0.13722</cdr:x>
      <cdr:y>0.67168</cdr:y>
    </cdr:from>
    <cdr:to>
      <cdr:x>0.53571</cdr:x>
      <cdr:y>0.71859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06C5CDBE-3528-47C7-983A-2886ABBCCAE2}"/>
            </a:ext>
          </a:extLst>
        </cdr:cNvPr>
        <cdr:cNvSpPr txBox="1"/>
      </cdr:nvSpPr>
      <cdr:spPr>
        <a:xfrm xmlns:a="http://schemas.openxmlformats.org/drawingml/2006/main">
          <a:off x="993318" y="4287053"/>
          <a:ext cx="2884714" cy="299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="1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Scheme deferred</a:t>
          </a:r>
          <a:r>
            <a:rPr lang="en-GB" sz="1200" b="1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to 2019/20</a:t>
          </a:r>
          <a:endParaRPr lang="en-GB" sz="1200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GB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0.52632</cdr:x>
      <cdr:y>0.47341</cdr:y>
    </cdr:from>
    <cdr:to>
      <cdr:x>0.60902</cdr:x>
      <cdr:y>0.50539</cdr:y>
    </cdr:to>
    <cdr:sp macro="" textlink="">
      <cdr:nvSpPr>
        <cdr:cNvPr id="10" name="TextBox 9">
          <a:extLst xmlns:a="http://schemas.openxmlformats.org/drawingml/2006/main">
            <a:ext uri="{FF2B5EF4-FFF2-40B4-BE49-F238E27FC236}">
              <a16:creationId xmlns:a16="http://schemas.microsoft.com/office/drawing/2014/main" id="{B89B2CC1-7355-484E-A036-51912029CA99}"/>
            </a:ext>
          </a:extLst>
        </cdr:cNvPr>
        <cdr:cNvSpPr txBox="1"/>
      </cdr:nvSpPr>
      <cdr:spPr>
        <a:xfrm xmlns:a="http://schemas.openxmlformats.org/drawingml/2006/main">
          <a:off x="3809997" y="3021587"/>
          <a:ext cx="598714" cy="2041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rgbClr val="FF0000"/>
              </a:solidFill>
            </a:rPr>
            <a:t>(100%)</a:t>
          </a:r>
        </a:p>
      </cdr:txBody>
    </cdr:sp>
  </cdr:relSizeAnchor>
  <cdr:relSizeAnchor xmlns:cdr="http://schemas.openxmlformats.org/drawingml/2006/chartDrawing">
    <cdr:from>
      <cdr:x>0.82331</cdr:x>
      <cdr:y>0.8529</cdr:y>
    </cdr:from>
    <cdr:to>
      <cdr:x>0.90601</cdr:x>
      <cdr:y>0.88914</cdr:y>
    </cdr:to>
    <cdr:sp macro="" textlink="">
      <cdr:nvSpPr>
        <cdr:cNvPr id="12" name="TextBox 11">
          <a:extLst xmlns:a="http://schemas.openxmlformats.org/drawingml/2006/main">
            <a:ext uri="{FF2B5EF4-FFF2-40B4-BE49-F238E27FC236}">
              <a16:creationId xmlns:a16="http://schemas.microsoft.com/office/drawing/2014/main" id="{D8A47931-9F95-4673-9581-D46ABFDC64B9}"/>
            </a:ext>
          </a:extLst>
        </cdr:cNvPr>
        <cdr:cNvSpPr txBox="1"/>
      </cdr:nvSpPr>
      <cdr:spPr>
        <a:xfrm xmlns:a="http://schemas.openxmlformats.org/drawingml/2006/main">
          <a:off x="5959926" y="5443659"/>
          <a:ext cx="598714" cy="2313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rgbClr val="FF0000"/>
              </a:solidFill>
            </a:rPr>
            <a:t>(100%)</a:t>
          </a:r>
        </a:p>
      </cdr:txBody>
    </cdr:sp>
  </cdr:relSizeAnchor>
  <cdr:relSizeAnchor xmlns:cdr="http://schemas.openxmlformats.org/drawingml/2006/chartDrawing">
    <cdr:from>
      <cdr:x>0.25188</cdr:x>
      <cdr:y>0.27941</cdr:y>
    </cdr:from>
    <cdr:to>
      <cdr:x>0.34211</cdr:x>
      <cdr:y>0.31352</cdr:y>
    </cdr:to>
    <cdr:sp macro="" textlink="">
      <cdr:nvSpPr>
        <cdr:cNvPr id="13" name="TextBox 12">
          <a:extLst xmlns:a="http://schemas.openxmlformats.org/drawingml/2006/main">
            <a:ext uri="{FF2B5EF4-FFF2-40B4-BE49-F238E27FC236}">
              <a16:creationId xmlns:a16="http://schemas.microsoft.com/office/drawing/2014/main" id="{DD40D543-73F4-47AE-9816-7767FA60FF31}"/>
            </a:ext>
          </a:extLst>
        </cdr:cNvPr>
        <cdr:cNvSpPr txBox="1"/>
      </cdr:nvSpPr>
      <cdr:spPr>
        <a:xfrm xmlns:a="http://schemas.openxmlformats.org/drawingml/2006/main">
          <a:off x="1823359" y="1783337"/>
          <a:ext cx="653175" cy="21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rgbClr val="FF0000"/>
              </a:solidFill>
            </a:rPr>
            <a:t>(100%)</a:t>
          </a:r>
        </a:p>
      </cdr:txBody>
    </cdr:sp>
  </cdr:relSizeAnchor>
  <cdr:relSizeAnchor xmlns:cdr="http://schemas.openxmlformats.org/drawingml/2006/chartDrawing">
    <cdr:from>
      <cdr:x>0.49624</cdr:x>
      <cdr:y>0.75483</cdr:y>
    </cdr:from>
    <cdr:to>
      <cdr:x>0.57707</cdr:x>
      <cdr:y>0.78894</cdr:y>
    </cdr:to>
    <cdr:sp macro="" textlink="">
      <cdr:nvSpPr>
        <cdr:cNvPr id="14" name="TextBox 13">
          <a:extLst xmlns:a="http://schemas.openxmlformats.org/drawingml/2006/main">
            <a:ext uri="{FF2B5EF4-FFF2-40B4-BE49-F238E27FC236}">
              <a16:creationId xmlns:a16="http://schemas.microsoft.com/office/drawing/2014/main" id="{91D1E97C-113D-4B2B-9E3A-CE4118F0E5AF}"/>
            </a:ext>
          </a:extLst>
        </cdr:cNvPr>
        <cdr:cNvSpPr txBox="1"/>
      </cdr:nvSpPr>
      <cdr:spPr>
        <a:xfrm xmlns:a="http://schemas.openxmlformats.org/drawingml/2006/main">
          <a:off x="3592278" y="4817714"/>
          <a:ext cx="585128" cy="2177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rgbClr val="FF0000"/>
              </a:solidFill>
            </a:rPr>
            <a:t>(93%)</a:t>
          </a:r>
        </a:p>
      </cdr:txBody>
    </cdr:sp>
  </cdr:relSizeAnchor>
  <cdr:relSizeAnchor xmlns:cdr="http://schemas.openxmlformats.org/drawingml/2006/chartDrawing">
    <cdr:from>
      <cdr:x>0.40601</cdr:x>
      <cdr:y>0.56509</cdr:y>
    </cdr:from>
    <cdr:to>
      <cdr:x>0.48308</cdr:x>
      <cdr:y>0.59707</cdr:y>
    </cdr:to>
    <cdr:sp macro="" textlink="">
      <cdr:nvSpPr>
        <cdr:cNvPr id="18" name="TextBox 17">
          <a:extLst xmlns:a="http://schemas.openxmlformats.org/drawingml/2006/main">
            <a:ext uri="{FF2B5EF4-FFF2-40B4-BE49-F238E27FC236}">
              <a16:creationId xmlns:a16="http://schemas.microsoft.com/office/drawing/2014/main" id="{987CF28D-3505-4E97-8A54-286E1D13A88A}"/>
            </a:ext>
          </a:extLst>
        </cdr:cNvPr>
        <cdr:cNvSpPr txBox="1"/>
      </cdr:nvSpPr>
      <cdr:spPr>
        <a:xfrm xmlns:a="http://schemas.openxmlformats.org/drawingml/2006/main">
          <a:off x="2939112" y="3606696"/>
          <a:ext cx="557910" cy="2041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rgbClr val="FF0000"/>
              </a:solidFill>
            </a:rPr>
            <a:t>(70%)</a:t>
          </a:r>
        </a:p>
      </cdr:txBody>
    </cdr:sp>
  </cdr:relSizeAnchor>
  <cdr:relSizeAnchor xmlns:cdr="http://schemas.openxmlformats.org/drawingml/2006/chartDrawing">
    <cdr:from>
      <cdr:x>0.13534</cdr:x>
      <cdr:y>0.18347</cdr:y>
    </cdr:from>
    <cdr:to>
      <cdr:x>0.44173</cdr:x>
      <cdr:y>0.23037</cdr:y>
    </cdr:to>
    <cdr:sp macro="" textlink="">
      <cdr:nvSpPr>
        <cdr:cNvPr id="19" name="TextBox 18">
          <a:extLst xmlns:a="http://schemas.openxmlformats.org/drawingml/2006/main">
            <a:ext uri="{FF2B5EF4-FFF2-40B4-BE49-F238E27FC236}">
              <a16:creationId xmlns:a16="http://schemas.microsoft.com/office/drawing/2014/main" id="{C32821E1-F090-488B-9AF4-AF9779C51215}"/>
            </a:ext>
          </a:extLst>
        </cdr:cNvPr>
        <cdr:cNvSpPr txBox="1"/>
      </cdr:nvSpPr>
      <cdr:spPr>
        <a:xfrm xmlns:a="http://schemas.openxmlformats.org/drawingml/2006/main">
          <a:off x="979712" y="1171016"/>
          <a:ext cx="2217964" cy="299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="1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Scheme deferred</a:t>
          </a:r>
          <a:r>
            <a:rPr lang="en-GB" sz="1200" b="1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to 2019/20</a:t>
          </a:r>
          <a:endParaRPr lang="en-GB" sz="1200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GB" sz="11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0.65038</cdr:x>
      <cdr:y>0.0918</cdr:y>
    </cdr:from>
    <cdr:to>
      <cdr:x>0.7312</cdr:x>
      <cdr:y>0.13017</cdr:y>
    </cdr:to>
    <cdr:sp macro="" textlink="">
      <cdr:nvSpPr>
        <cdr:cNvPr id="20" name="TextBox 19">
          <a:extLst xmlns:a="http://schemas.openxmlformats.org/drawingml/2006/main">
            <a:ext uri="{FF2B5EF4-FFF2-40B4-BE49-F238E27FC236}">
              <a16:creationId xmlns:a16="http://schemas.microsoft.com/office/drawing/2014/main" id="{2D956D38-476E-44C5-9FC1-96B858B558DB}"/>
            </a:ext>
          </a:extLst>
        </cdr:cNvPr>
        <cdr:cNvSpPr txBox="1"/>
      </cdr:nvSpPr>
      <cdr:spPr>
        <a:xfrm xmlns:a="http://schemas.openxmlformats.org/drawingml/2006/main">
          <a:off x="4708100" y="585910"/>
          <a:ext cx="585055" cy="244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rgbClr val="FF0000"/>
              </a:solidFill>
            </a:rPr>
            <a:t>(84%)</a:t>
          </a:r>
        </a:p>
      </cdr:txBody>
    </cdr:sp>
  </cdr:relSizeAnchor>
  <cdr:relSizeAnchor xmlns:cdr="http://schemas.openxmlformats.org/drawingml/2006/chartDrawing">
    <cdr:from>
      <cdr:x>0.89662</cdr:x>
      <cdr:y>0.66742</cdr:y>
    </cdr:from>
    <cdr:to>
      <cdr:x>1</cdr:x>
      <cdr:y>0.86142</cdr:y>
    </cdr:to>
    <cdr:sp macro="" textlink="">
      <cdr:nvSpPr>
        <cdr:cNvPr id="22" name="TextBox 21">
          <a:extLst xmlns:a="http://schemas.openxmlformats.org/drawingml/2006/main">
            <a:ext uri="{FF2B5EF4-FFF2-40B4-BE49-F238E27FC236}">
              <a16:creationId xmlns:a16="http://schemas.microsoft.com/office/drawing/2014/main" id="{34DE3B2B-5C71-492E-A49C-D02B012EE3DE}"/>
            </a:ext>
          </a:extLst>
        </cdr:cNvPr>
        <cdr:cNvSpPr txBox="1"/>
      </cdr:nvSpPr>
      <cdr:spPr>
        <a:xfrm xmlns:a="http://schemas.openxmlformats.org/drawingml/2006/main">
          <a:off x="6490604" y="4259837"/>
          <a:ext cx="748394" cy="12382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%</a:t>
          </a:r>
          <a:r>
            <a:rPr lang="en-GB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= Actuals to date  v Annual Budget profile</a:t>
          </a:r>
          <a:endParaRPr lang="en-GB">
            <a:solidFill>
              <a:srgbClr val="FF0000"/>
            </a:solidFill>
            <a:effectLst/>
          </a:endParaRPr>
        </a:p>
        <a:p xmlns:a="http://schemas.openxmlformats.org/drawingml/2006/main">
          <a:pPr algn="ctr"/>
          <a:endParaRPr lang="en-GB" sz="1100">
            <a:solidFill>
              <a:srgbClr val="FF0000"/>
            </a:solidFill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0.19149</cdr:x>
      <cdr:y>0.18729</cdr:y>
    </cdr:from>
    <cdr:to>
      <cdr:x>0.29412</cdr:x>
      <cdr:y>0.2408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95985" y="761996"/>
          <a:ext cx="640979" cy="21771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(100%)</a:t>
          </a:r>
        </a:p>
      </cdr:txBody>
    </cdr:sp>
  </cdr:relSizeAnchor>
  <cdr:relSizeAnchor xmlns:cdr="http://schemas.openxmlformats.org/drawingml/2006/chartDrawing">
    <cdr:from>
      <cdr:x>0.80464</cdr:x>
      <cdr:y>0.56958</cdr:y>
    </cdr:from>
    <cdr:to>
      <cdr:x>0.96712</cdr:x>
      <cdr:y>0.77346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661648" y="1972235"/>
          <a:ext cx="941295" cy="705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0.80658</cdr:x>
      <cdr:y>0.55016</cdr:y>
    </cdr:from>
    <cdr:to>
      <cdr:x>0.96325</cdr:x>
      <cdr:y>0.73139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672854" y="1904999"/>
          <a:ext cx="907677" cy="627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0.80464</cdr:x>
      <cdr:y>0.56958</cdr:y>
    </cdr:from>
    <cdr:to>
      <cdr:x>0.96712</cdr:x>
      <cdr:y>0.77346</cdr:y>
    </cdr:to>
    <cdr:sp macro="" textlink="">
      <cdr:nvSpPr>
        <cdr:cNvPr id="13" name="TextBox 5"/>
        <cdr:cNvSpPr txBox="1"/>
      </cdr:nvSpPr>
      <cdr:spPr>
        <a:xfrm xmlns:a="http://schemas.openxmlformats.org/drawingml/2006/main">
          <a:off x="4661648" y="1972235"/>
          <a:ext cx="941295" cy="705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0.80658</cdr:x>
      <cdr:y>0.55016</cdr:y>
    </cdr:from>
    <cdr:to>
      <cdr:x>0.96325</cdr:x>
      <cdr:y>0.73139</cdr:y>
    </cdr:to>
    <cdr:sp macro="" textlink="">
      <cdr:nvSpPr>
        <cdr:cNvPr id="14" name="TextBox 6"/>
        <cdr:cNvSpPr txBox="1"/>
      </cdr:nvSpPr>
      <cdr:spPr>
        <a:xfrm xmlns:a="http://schemas.openxmlformats.org/drawingml/2006/main">
          <a:off x="4672854" y="1904999"/>
          <a:ext cx="907677" cy="627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0.89325</cdr:x>
      <cdr:y>0.51835</cdr:y>
    </cdr:from>
    <cdr:to>
      <cdr:x>0.99318</cdr:x>
      <cdr:y>0.8495</cdr:y>
    </cdr:to>
    <cdr:sp macro="" textlink="">
      <cdr:nvSpPr>
        <cdr:cNvPr id="15" name="TextBox 7"/>
        <cdr:cNvSpPr txBox="1"/>
      </cdr:nvSpPr>
      <cdr:spPr>
        <a:xfrm xmlns:a="http://schemas.openxmlformats.org/drawingml/2006/main">
          <a:off x="5578929" y="2108925"/>
          <a:ext cx="624153" cy="13472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9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%</a:t>
          </a:r>
          <a:r>
            <a:rPr lang="en-GB" sz="900" b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= Actuals to date  v Annual Budget profile</a:t>
          </a:r>
          <a:endParaRPr lang="en-GB" sz="9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0.80464</cdr:x>
      <cdr:y>0.56958</cdr:y>
    </cdr:from>
    <cdr:to>
      <cdr:x>0.96712</cdr:x>
      <cdr:y>0.77346</cdr:y>
    </cdr:to>
    <cdr:sp macro="" textlink="">
      <cdr:nvSpPr>
        <cdr:cNvPr id="20" name="TextBox 5"/>
        <cdr:cNvSpPr txBox="1"/>
      </cdr:nvSpPr>
      <cdr:spPr>
        <a:xfrm xmlns:a="http://schemas.openxmlformats.org/drawingml/2006/main">
          <a:off x="4661648" y="1972235"/>
          <a:ext cx="941295" cy="705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0.80658</cdr:x>
      <cdr:y>0.55016</cdr:y>
    </cdr:from>
    <cdr:to>
      <cdr:x>0.96325</cdr:x>
      <cdr:y>0.73139</cdr:y>
    </cdr:to>
    <cdr:sp macro="" textlink="">
      <cdr:nvSpPr>
        <cdr:cNvPr id="21" name="TextBox 6"/>
        <cdr:cNvSpPr txBox="1"/>
      </cdr:nvSpPr>
      <cdr:spPr>
        <a:xfrm xmlns:a="http://schemas.openxmlformats.org/drawingml/2006/main">
          <a:off x="4672854" y="1904999"/>
          <a:ext cx="907677" cy="627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0.37194</cdr:x>
      <cdr:y>0.38128</cdr:y>
    </cdr:from>
    <cdr:to>
      <cdr:x>0.48069</cdr:x>
      <cdr:y>0.43813</cdr:y>
    </cdr:to>
    <cdr:sp macro="" textlink="">
      <cdr:nvSpPr>
        <cdr:cNvPr id="24" name="TextBox 2"/>
        <cdr:cNvSpPr txBox="1"/>
      </cdr:nvSpPr>
      <cdr:spPr>
        <a:xfrm xmlns:a="http://schemas.openxmlformats.org/drawingml/2006/main">
          <a:off x="2323043" y="1551233"/>
          <a:ext cx="679218" cy="23129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alpha val="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(100%)</a:t>
          </a:r>
        </a:p>
      </cdr:txBody>
    </cdr:sp>
  </cdr:relSizeAnchor>
  <cdr:relSizeAnchor xmlns:cdr="http://schemas.openxmlformats.org/drawingml/2006/chartDrawing">
    <cdr:from>
      <cdr:x>0.5759</cdr:x>
      <cdr:y>0.57525</cdr:y>
    </cdr:from>
    <cdr:to>
      <cdr:x>0.67756</cdr:x>
      <cdr:y>0.63211</cdr:y>
    </cdr:to>
    <cdr:sp macro="" textlink="">
      <cdr:nvSpPr>
        <cdr:cNvPr id="25" name="TextBox 3"/>
        <cdr:cNvSpPr txBox="1"/>
      </cdr:nvSpPr>
      <cdr:spPr>
        <a:xfrm xmlns:a="http://schemas.openxmlformats.org/drawingml/2006/main">
          <a:off x="3596886" y="2340429"/>
          <a:ext cx="634936" cy="23132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(85%)</a:t>
          </a:r>
        </a:p>
      </cdr:txBody>
    </cdr:sp>
  </cdr:relSizeAnchor>
  <cdr:relSizeAnchor xmlns:cdr="http://schemas.openxmlformats.org/drawingml/2006/chartDrawing">
    <cdr:from>
      <cdr:x>0.80464</cdr:x>
      <cdr:y>0.56958</cdr:y>
    </cdr:from>
    <cdr:to>
      <cdr:x>0.96712</cdr:x>
      <cdr:y>0.77346</cdr:y>
    </cdr:to>
    <cdr:sp macro="" textlink="">
      <cdr:nvSpPr>
        <cdr:cNvPr id="27" name="TextBox 5"/>
        <cdr:cNvSpPr txBox="1"/>
      </cdr:nvSpPr>
      <cdr:spPr>
        <a:xfrm xmlns:a="http://schemas.openxmlformats.org/drawingml/2006/main">
          <a:off x="4661648" y="1972235"/>
          <a:ext cx="941295" cy="705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0.80658</cdr:x>
      <cdr:y>0.55016</cdr:y>
    </cdr:from>
    <cdr:to>
      <cdr:x>0.96325</cdr:x>
      <cdr:y>0.73139</cdr:y>
    </cdr:to>
    <cdr:sp macro="" textlink="">
      <cdr:nvSpPr>
        <cdr:cNvPr id="28" name="TextBox 6"/>
        <cdr:cNvSpPr txBox="1"/>
      </cdr:nvSpPr>
      <cdr:spPr>
        <a:xfrm xmlns:a="http://schemas.openxmlformats.org/drawingml/2006/main">
          <a:off x="4672854" y="1904999"/>
          <a:ext cx="907677" cy="627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0.80464</cdr:x>
      <cdr:y>0.56958</cdr:y>
    </cdr:from>
    <cdr:to>
      <cdr:x>0.96712</cdr:x>
      <cdr:y>0.77346</cdr:y>
    </cdr:to>
    <cdr:sp macro="" textlink="">
      <cdr:nvSpPr>
        <cdr:cNvPr id="9" name="TextBox 5"/>
        <cdr:cNvSpPr txBox="1"/>
      </cdr:nvSpPr>
      <cdr:spPr>
        <a:xfrm xmlns:a="http://schemas.openxmlformats.org/drawingml/2006/main">
          <a:off x="4661648" y="1972235"/>
          <a:ext cx="941295" cy="705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0.80658</cdr:x>
      <cdr:y>0.55016</cdr:y>
    </cdr:from>
    <cdr:to>
      <cdr:x>0.96325</cdr:x>
      <cdr:y>0.73139</cdr:y>
    </cdr:to>
    <cdr:sp macro="" textlink="">
      <cdr:nvSpPr>
        <cdr:cNvPr id="11" name="TextBox 6"/>
        <cdr:cNvSpPr txBox="1"/>
      </cdr:nvSpPr>
      <cdr:spPr>
        <a:xfrm xmlns:a="http://schemas.openxmlformats.org/drawingml/2006/main">
          <a:off x="4672854" y="1904999"/>
          <a:ext cx="907677" cy="627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0.80464</cdr:x>
      <cdr:y>0.56958</cdr:y>
    </cdr:from>
    <cdr:to>
      <cdr:x>0.96712</cdr:x>
      <cdr:y>0.77346</cdr:y>
    </cdr:to>
    <cdr:sp macro="" textlink="">
      <cdr:nvSpPr>
        <cdr:cNvPr id="16" name="TextBox 5"/>
        <cdr:cNvSpPr txBox="1"/>
      </cdr:nvSpPr>
      <cdr:spPr>
        <a:xfrm xmlns:a="http://schemas.openxmlformats.org/drawingml/2006/main">
          <a:off x="4661648" y="1972235"/>
          <a:ext cx="941295" cy="705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0.80658</cdr:x>
      <cdr:y>0.55016</cdr:y>
    </cdr:from>
    <cdr:to>
      <cdr:x>0.96325</cdr:x>
      <cdr:y>0.73139</cdr:y>
    </cdr:to>
    <cdr:sp macro="" textlink="">
      <cdr:nvSpPr>
        <cdr:cNvPr id="18" name="TextBox 6"/>
        <cdr:cNvSpPr txBox="1"/>
      </cdr:nvSpPr>
      <cdr:spPr>
        <a:xfrm xmlns:a="http://schemas.openxmlformats.org/drawingml/2006/main">
          <a:off x="4672854" y="1904999"/>
          <a:ext cx="907677" cy="627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0.80464</cdr:x>
      <cdr:y>0.56958</cdr:y>
    </cdr:from>
    <cdr:to>
      <cdr:x>0.96712</cdr:x>
      <cdr:y>0.77346</cdr:y>
    </cdr:to>
    <cdr:sp macro="" textlink="">
      <cdr:nvSpPr>
        <cdr:cNvPr id="23" name="TextBox 5"/>
        <cdr:cNvSpPr txBox="1"/>
      </cdr:nvSpPr>
      <cdr:spPr>
        <a:xfrm xmlns:a="http://schemas.openxmlformats.org/drawingml/2006/main">
          <a:off x="4661648" y="1972235"/>
          <a:ext cx="941295" cy="705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0.80658</cdr:x>
      <cdr:y>0.55016</cdr:y>
    </cdr:from>
    <cdr:to>
      <cdr:x>0.96325</cdr:x>
      <cdr:y>0.73139</cdr:y>
    </cdr:to>
    <cdr:sp macro="" textlink="">
      <cdr:nvSpPr>
        <cdr:cNvPr id="30" name="TextBox 6"/>
        <cdr:cNvSpPr txBox="1"/>
      </cdr:nvSpPr>
      <cdr:spPr>
        <a:xfrm xmlns:a="http://schemas.openxmlformats.org/drawingml/2006/main">
          <a:off x="4672854" y="1904999"/>
          <a:ext cx="907677" cy="627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0.85455</cdr:x>
      <cdr:y>0.5679</cdr:y>
    </cdr:from>
    <cdr:to>
      <cdr:x>0.99318</cdr:x>
      <cdr:y>0.82963</cdr:y>
    </cdr:to>
    <cdr:sp macro="" textlink="">
      <cdr:nvSpPr>
        <cdr:cNvPr id="37" name="TextBox 7"/>
        <cdr:cNvSpPr txBox="1"/>
      </cdr:nvSpPr>
      <cdr:spPr>
        <a:xfrm xmlns:a="http://schemas.openxmlformats.org/drawingml/2006/main">
          <a:off x="4184705" y="2577348"/>
          <a:ext cx="678867" cy="11878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n-GB" sz="10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0.10984</cdr:x>
      <cdr:y>0.46914</cdr:y>
    </cdr:from>
    <cdr:to>
      <cdr:x>0.18078</cdr:x>
      <cdr:y>0.54321</cdr:y>
    </cdr:to>
    <cdr:sp macro="" textlink="">
      <cdr:nvSpPr>
        <cdr:cNvPr id="38" name="TextBox 3"/>
        <cdr:cNvSpPr txBox="1"/>
      </cdr:nvSpPr>
      <cdr:spPr>
        <a:xfrm xmlns:a="http://schemas.openxmlformats.org/drawingml/2006/main">
          <a:off x="537881" y="2129119"/>
          <a:ext cx="347383" cy="336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0.80464</cdr:x>
      <cdr:y>0.56958</cdr:y>
    </cdr:from>
    <cdr:to>
      <cdr:x>0.96712</cdr:x>
      <cdr:y>0.77346</cdr:y>
    </cdr:to>
    <cdr:sp macro="" textlink="">
      <cdr:nvSpPr>
        <cdr:cNvPr id="4" name="TextBox 5"/>
        <cdr:cNvSpPr txBox="1"/>
      </cdr:nvSpPr>
      <cdr:spPr>
        <a:xfrm xmlns:a="http://schemas.openxmlformats.org/drawingml/2006/main">
          <a:off x="4661648" y="1972235"/>
          <a:ext cx="941295" cy="705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0.80658</cdr:x>
      <cdr:y>0.55016</cdr:y>
    </cdr:from>
    <cdr:to>
      <cdr:x>0.96325</cdr:x>
      <cdr:y>0.73139</cdr:y>
    </cdr:to>
    <cdr:sp macro="" textlink="">
      <cdr:nvSpPr>
        <cdr:cNvPr id="5" name="TextBox 6"/>
        <cdr:cNvSpPr txBox="1"/>
      </cdr:nvSpPr>
      <cdr:spPr>
        <a:xfrm xmlns:a="http://schemas.openxmlformats.org/drawingml/2006/main">
          <a:off x="4672854" y="1904999"/>
          <a:ext cx="907677" cy="627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0.80464</cdr:x>
      <cdr:y>0.56958</cdr:y>
    </cdr:from>
    <cdr:to>
      <cdr:x>0.96712</cdr:x>
      <cdr:y>0.77346</cdr:y>
    </cdr:to>
    <cdr:sp macro="" textlink="">
      <cdr:nvSpPr>
        <cdr:cNvPr id="8" name="TextBox 5"/>
        <cdr:cNvSpPr txBox="1"/>
      </cdr:nvSpPr>
      <cdr:spPr>
        <a:xfrm xmlns:a="http://schemas.openxmlformats.org/drawingml/2006/main">
          <a:off x="4661648" y="1972235"/>
          <a:ext cx="941295" cy="705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0.80658</cdr:x>
      <cdr:y>0.55016</cdr:y>
    </cdr:from>
    <cdr:to>
      <cdr:x>0.96325</cdr:x>
      <cdr:y>0.73139</cdr:y>
    </cdr:to>
    <cdr:sp macro="" textlink="">
      <cdr:nvSpPr>
        <cdr:cNvPr id="10" name="TextBox 6"/>
        <cdr:cNvSpPr txBox="1"/>
      </cdr:nvSpPr>
      <cdr:spPr>
        <a:xfrm xmlns:a="http://schemas.openxmlformats.org/drawingml/2006/main">
          <a:off x="4672854" y="1904999"/>
          <a:ext cx="907677" cy="627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0.80464</cdr:x>
      <cdr:y>0.56958</cdr:y>
    </cdr:from>
    <cdr:to>
      <cdr:x>0.96712</cdr:x>
      <cdr:y>0.77346</cdr:y>
    </cdr:to>
    <cdr:sp macro="" textlink="">
      <cdr:nvSpPr>
        <cdr:cNvPr id="17" name="TextBox 5"/>
        <cdr:cNvSpPr txBox="1"/>
      </cdr:nvSpPr>
      <cdr:spPr>
        <a:xfrm xmlns:a="http://schemas.openxmlformats.org/drawingml/2006/main">
          <a:off x="4661648" y="1972235"/>
          <a:ext cx="941295" cy="705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0.80658</cdr:x>
      <cdr:y>0.55016</cdr:y>
    </cdr:from>
    <cdr:to>
      <cdr:x>0.96325</cdr:x>
      <cdr:y>0.73139</cdr:y>
    </cdr:to>
    <cdr:sp macro="" textlink="">
      <cdr:nvSpPr>
        <cdr:cNvPr id="19" name="TextBox 6"/>
        <cdr:cNvSpPr txBox="1"/>
      </cdr:nvSpPr>
      <cdr:spPr>
        <a:xfrm xmlns:a="http://schemas.openxmlformats.org/drawingml/2006/main">
          <a:off x="4672854" y="1904999"/>
          <a:ext cx="907677" cy="627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0.80464</cdr:x>
      <cdr:y>0.56958</cdr:y>
    </cdr:from>
    <cdr:to>
      <cdr:x>0.96712</cdr:x>
      <cdr:y>0.77346</cdr:y>
    </cdr:to>
    <cdr:sp macro="" textlink="">
      <cdr:nvSpPr>
        <cdr:cNvPr id="32" name="TextBox 5"/>
        <cdr:cNvSpPr txBox="1"/>
      </cdr:nvSpPr>
      <cdr:spPr>
        <a:xfrm xmlns:a="http://schemas.openxmlformats.org/drawingml/2006/main">
          <a:off x="4661648" y="1972235"/>
          <a:ext cx="941295" cy="705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0.80658</cdr:x>
      <cdr:y>0.55016</cdr:y>
    </cdr:from>
    <cdr:to>
      <cdr:x>0.96325</cdr:x>
      <cdr:y>0.73139</cdr:y>
    </cdr:to>
    <cdr:sp macro="" textlink="">
      <cdr:nvSpPr>
        <cdr:cNvPr id="33" name="TextBox 6"/>
        <cdr:cNvSpPr txBox="1"/>
      </cdr:nvSpPr>
      <cdr:spPr>
        <a:xfrm xmlns:a="http://schemas.openxmlformats.org/drawingml/2006/main">
          <a:off x="4672854" y="1904999"/>
          <a:ext cx="907677" cy="627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0.80464</cdr:x>
      <cdr:y>0.56958</cdr:y>
    </cdr:from>
    <cdr:to>
      <cdr:x>0.96712</cdr:x>
      <cdr:y>0.77346</cdr:y>
    </cdr:to>
    <cdr:sp macro="" textlink="">
      <cdr:nvSpPr>
        <cdr:cNvPr id="34" name="TextBox 5"/>
        <cdr:cNvSpPr txBox="1"/>
      </cdr:nvSpPr>
      <cdr:spPr>
        <a:xfrm xmlns:a="http://schemas.openxmlformats.org/drawingml/2006/main">
          <a:off x="4661648" y="1972235"/>
          <a:ext cx="941295" cy="705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0.80658</cdr:x>
      <cdr:y>0.55016</cdr:y>
    </cdr:from>
    <cdr:to>
      <cdr:x>0.96325</cdr:x>
      <cdr:y>0.73139</cdr:y>
    </cdr:to>
    <cdr:sp macro="" textlink="">
      <cdr:nvSpPr>
        <cdr:cNvPr id="35" name="TextBox 6"/>
        <cdr:cNvSpPr txBox="1"/>
      </cdr:nvSpPr>
      <cdr:spPr>
        <a:xfrm xmlns:a="http://schemas.openxmlformats.org/drawingml/2006/main">
          <a:off x="4672854" y="1904999"/>
          <a:ext cx="907677" cy="627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0.80464</cdr:x>
      <cdr:y>0.56958</cdr:y>
    </cdr:from>
    <cdr:to>
      <cdr:x>0.96712</cdr:x>
      <cdr:y>0.77346</cdr:y>
    </cdr:to>
    <cdr:sp macro="" textlink="">
      <cdr:nvSpPr>
        <cdr:cNvPr id="36" name="TextBox 5"/>
        <cdr:cNvSpPr txBox="1"/>
      </cdr:nvSpPr>
      <cdr:spPr>
        <a:xfrm xmlns:a="http://schemas.openxmlformats.org/drawingml/2006/main">
          <a:off x="4661648" y="1972235"/>
          <a:ext cx="941295" cy="705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0.80658</cdr:x>
      <cdr:y>0.55016</cdr:y>
    </cdr:from>
    <cdr:to>
      <cdr:x>0.96325</cdr:x>
      <cdr:y>0.73139</cdr:y>
    </cdr:to>
    <cdr:sp macro="" textlink="">
      <cdr:nvSpPr>
        <cdr:cNvPr id="39" name="TextBox 6"/>
        <cdr:cNvSpPr txBox="1"/>
      </cdr:nvSpPr>
      <cdr:spPr>
        <a:xfrm xmlns:a="http://schemas.openxmlformats.org/drawingml/2006/main">
          <a:off x="4672854" y="1904999"/>
          <a:ext cx="907677" cy="627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0.80464</cdr:x>
      <cdr:y>0.56958</cdr:y>
    </cdr:from>
    <cdr:to>
      <cdr:x>0.96712</cdr:x>
      <cdr:y>0.77346</cdr:y>
    </cdr:to>
    <cdr:sp macro="" textlink="">
      <cdr:nvSpPr>
        <cdr:cNvPr id="40" name="TextBox 5"/>
        <cdr:cNvSpPr txBox="1"/>
      </cdr:nvSpPr>
      <cdr:spPr>
        <a:xfrm xmlns:a="http://schemas.openxmlformats.org/drawingml/2006/main">
          <a:off x="4661648" y="1972235"/>
          <a:ext cx="941295" cy="705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0.80658</cdr:x>
      <cdr:y>0.55016</cdr:y>
    </cdr:from>
    <cdr:to>
      <cdr:x>0.96325</cdr:x>
      <cdr:y>0.73139</cdr:y>
    </cdr:to>
    <cdr:sp macro="" textlink="">
      <cdr:nvSpPr>
        <cdr:cNvPr id="41" name="TextBox 6"/>
        <cdr:cNvSpPr txBox="1"/>
      </cdr:nvSpPr>
      <cdr:spPr>
        <a:xfrm xmlns:a="http://schemas.openxmlformats.org/drawingml/2006/main">
          <a:off x="4672854" y="1904999"/>
          <a:ext cx="907677" cy="627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0.88235</cdr:x>
      <cdr:y>0.51171</cdr:y>
    </cdr:from>
    <cdr:to>
      <cdr:x>0.99318</cdr:x>
      <cdr:y>0.82963</cdr:y>
    </cdr:to>
    <cdr:sp macro="" textlink="">
      <cdr:nvSpPr>
        <cdr:cNvPr id="42" name="TextBox 7"/>
        <cdr:cNvSpPr txBox="1"/>
      </cdr:nvSpPr>
      <cdr:spPr>
        <a:xfrm xmlns:a="http://schemas.openxmlformats.org/drawingml/2006/main">
          <a:off x="5510892" y="2081893"/>
          <a:ext cx="692189" cy="129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n-GB" sz="10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0.10984</cdr:x>
      <cdr:y>0.46914</cdr:y>
    </cdr:from>
    <cdr:to>
      <cdr:x>0.18078</cdr:x>
      <cdr:y>0.54321</cdr:y>
    </cdr:to>
    <cdr:sp macro="" textlink="">
      <cdr:nvSpPr>
        <cdr:cNvPr id="43" name="TextBox 3"/>
        <cdr:cNvSpPr txBox="1"/>
      </cdr:nvSpPr>
      <cdr:spPr>
        <a:xfrm xmlns:a="http://schemas.openxmlformats.org/drawingml/2006/main">
          <a:off x="537881" y="2129119"/>
          <a:ext cx="347383" cy="336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0.81046</cdr:x>
      <cdr:y>0.76923</cdr:y>
    </cdr:from>
    <cdr:to>
      <cdr:x>0.91285</cdr:x>
      <cdr:y>0.8194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061872" y="3129639"/>
          <a:ext cx="639521" cy="2041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(90%)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0.65875</cdr:x>
      <cdr:y>0.64453</cdr:y>
    </cdr:from>
    <cdr:to>
      <cdr:x>0.98516</cdr:x>
      <cdr:y>0.97656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0786" y="2245180"/>
          <a:ext cx="1496785" cy="11566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0.66469</cdr:x>
      <cdr:y>0.59375</cdr:y>
    </cdr:from>
    <cdr:to>
      <cdr:x>0.97033</cdr:x>
      <cdr:y>0.89844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048000" y="2068287"/>
          <a:ext cx="1401536" cy="1061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0.68249</cdr:x>
      <cdr:y>0.27059</cdr:y>
    </cdr:from>
    <cdr:to>
      <cdr:x>0.9911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9631" y="938895"/>
          <a:ext cx="1415164" cy="25309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150"/>
            <a:t>By the end of 2018/19</a:t>
          </a:r>
          <a:r>
            <a:rPr lang="en-GB" sz="1150" b="1"/>
            <a:t>, </a:t>
          </a:r>
          <a:r>
            <a:rPr lang="en-GB" sz="1150" b="1" u="sng">
              <a:solidFill>
                <a:srgbClr val="FF0000"/>
              </a:solidFill>
            </a:rPr>
            <a:t>£76.56m </a:t>
          </a:r>
          <a:r>
            <a:rPr lang="en-GB" sz="1150"/>
            <a:t>or</a:t>
          </a:r>
          <a:r>
            <a:rPr lang="en-GB" sz="1150" baseline="0"/>
            <a:t> </a:t>
          </a:r>
          <a:r>
            <a:rPr lang="en-GB" sz="1150" b="1">
              <a:solidFill>
                <a:srgbClr val="FF0000"/>
              </a:solidFill>
            </a:rPr>
            <a:t>77.9%</a:t>
          </a:r>
          <a:r>
            <a:rPr lang="en-GB" sz="1150" b="1" baseline="0">
              <a:solidFill>
                <a:srgbClr val="FF0000"/>
              </a:solidFill>
            </a:rPr>
            <a:t> </a:t>
          </a:r>
          <a:r>
            <a:rPr lang="en-GB" sz="1150" baseline="0"/>
            <a:t>of the total LGF Grant awarded is expected to  be spent. Of this spent sum, circa </a:t>
          </a:r>
          <a:r>
            <a:rPr lang="en-GB" sz="1150" b="1" u="sng" baseline="0">
              <a:solidFill>
                <a:srgbClr val="FF0000"/>
              </a:solidFill>
            </a:rPr>
            <a:t>£21.3m </a:t>
          </a:r>
          <a:r>
            <a:rPr lang="en-GB" sz="1150" baseline="0"/>
            <a:t>is grant slippage which is to be returned to the SSLEP to fund the remaining LGD Prog to 2020/21. </a:t>
          </a:r>
          <a:endParaRPr lang="en-GB" sz="115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184731" cy="207749"/>
    <xdr:sp macro="" textlink="">
      <xdr:nvSpPr>
        <xdr:cNvPr id="2" name="Text Box 188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4762500" y="2771775"/>
          <a:ext cx="184731" cy="20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>
          <a:spAutoFit/>
        </a:bodyPr>
        <a:lstStyle/>
        <a:p>
          <a:pPr algn="l" rtl="0">
            <a:lnSpc>
              <a:spcPts val="400"/>
            </a:lnSpc>
            <a:defRPr sz="1000"/>
          </a:pPr>
          <a:endParaRPr lang="en-GB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400"/>
            </a:lnSpc>
            <a:defRPr sz="1000"/>
          </a:pPr>
          <a:endParaRPr lang="en-GB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07749"/>
    <xdr:sp macro="" textlink="">
      <xdr:nvSpPr>
        <xdr:cNvPr id="3" name="Text Box 188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>
          <a:spLocks noChangeArrowheads="1"/>
        </xdr:cNvSpPr>
      </xdr:nvSpPr>
      <xdr:spPr bwMode="auto">
        <a:xfrm>
          <a:off x="4762500" y="2771775"/>
          <a:ext cx="184731" cy="20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>
          <a:spAutoFit/>
        </a:bodyPr>
        <a:lstStyle/>
        <a:p>
          <a:pPr algn="l" rtl="0">
            <a:lnSpc>
              <a:spcPts val="400"/>
            </a:lnSpc>
            <a:defRPr sz="1000"/>
          </a:pPr>
          <a:endParaRPr lang="en-GB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400"/>
            </a:lnSpc>
            <a:defRPr sz="1000"/>
          </a:pPr>
          <a:endParaRPr lang="en-GB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</xdr:col>
      <xdr:colOff>161925</xdr:colOff>
      <xdr:row>0</xdr:row>
      <xdr:rowOff>0</xdr:rowOff>
    </xdr:from>
    <xdr:to>
      <xdr:col>1</xdr:col>
      <xdr:colOff>257175</xdr:colOff>
      <xdr:row>1</xdr:row>
      <xdr:rowOff>85725</xdr:rowOff>
    </xdr:to>
    <xdr:sp macro="" textlink="">
      <xdr:nvSpPr>
        <xdr:cNvPr id="5" name="Text Box 181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>
          <a:spLocks noChangeArrowheads="1"/>
        </xdr:cNvSpPr>
      </xdr:nvSpPr>
      <xdr:spPr bwMode="auto">
        <a:xfrm rot="-5400000">
          <a:off x="2257425" y="142875"/>
          <a:ext cx="3810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9</xdr:row>
      <xdr:rowOff>0</xdr:rowOff>
    </xdr:from>
    <xdr:ext cx="184731" cy="207749"/>
    <xdr:sp macro="" textlink="">
      <xdr:nvSpPr>
        <xdr:cNvPr id="14" name="Text Box 188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 txBox="1">
          <a:spLocks noChangeArrowheads="1"/>
        </xdr:cNvSpPr>
      </xdr:nvSpPr>
      <xdr:spPr bwMode="auto">
        <a:xfrm>
          <a:off x="4838700" y="0"/>
          <a:ext cx="184731" cy="20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>
          <a:spAutoFit/>
        </a:bodyPr>
        <a:lstStyle/>
        <a:p>
          <a:pPr algn="l" rtl="0">
            <a:lnSpc>
              <a:spcPts val="400"/>
            </a:lnSpc>
            <a:defRPr sz="1000"/>
          </a:pPr>
          <a:endParaRPr lang="en-GB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400"/>
            </a:lnSpc>
            <a:defRPr sz="1000"/>
          </a:pPr>
          <a:endParaRPr lang="en-GB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07749"/>
    <xdr:sp macro="" textlink="">
      <xdr:nvSpPr>
        <xdr:cNvPr id="15" name="Text Box 188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 txBox="1">
          <a:spLocks noChangeArrowheads="1"/>
        </xdr:cNvSpPr>
      </xdr:nvSpPr>
      <xdr:spPr bwMode="auto">
        <a:xfrm>
          <a:off x="4838700" y="0"/>
          <a:ext cx="184731" cy="20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>
          <a:spAutoFit/>
        </a:bodyPr>
        <a:lstStyle/>
        <a:p>
          <a:pPr algn="l" rtl="0">
            <a:lnSpc>
              <a:spcPts val="400"/>
            </a:lnSpc>
            <a:defRPr sz="1000"/>
          </a:pPr>
          <a:endParaRPr lang="en-GB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400"/>
            </a:lnSpc>
            <a:defRPr sz="1000"/>
          </a:pPr>
          <a:endParaRPr lang="en-GB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0500" cy="285750"/>
    <xdr:sp macro="" textlink="">
      <xdr:nvSpPr>
        <xdr:cNvPr id="16" name="Text Box 188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 txBox="1">
          <a:spLocks noChangeArrowheads="1"/>
        </xdr:cNvSpPr>
      </xdr:nvSpPr>
      <xdr:spPr bwMode="auto">
        <a:xfrm>
          <a:off x="4838700" y="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28575</xdr:colOff>
      <xdr:row>79</xdr:row>
      <xdr:rowOff>66675</xdr:rowOff>
    </xdr:from>
    <xdr:to>
      <xdr:col>2</xdr:col>
      <xdr:colOff>19050</xdr:colOff>
      <xdr:row>96</xdr:row>
      <xdr:rowOff>104774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209550</xdr:colOff>
      <xdr:row>79</xdr:row>
      <xdr:rowOff>47625</xdr:rowOff>
    </xdr:from>
    <xdr:to>
      <xdr:col>5</xdr:col>
      <xdr:colOff>514350</xdr:colOff>
      <xdr:row>96</xdr:row>
      <xdr:rowOff>123825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285750</xdr:colOff>
      <xdr:row>97</xdr:row>
      <xdr:rowOff>9525</xdr:rowOff>
    </xdr:from>
    <xdr:to>
      <xdr:col>9</xdr:col>
      <xdr:colOff>345301</xdr:colOff>
      <xdr:row>134</xdr:row>
      <xdr:rowOff>142875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JFU/Working/Commissioner%20for%20Economic%20Planning%20&amp;%20Future%20Prosperity/LEP/SFG%20-%20Finance%20&amp;%20Budget%20Updates/2016-17/Q2%20Dashboard/2016-17%20LEP%20SEnior%20Finance%20Group%20-%20Q2%20Forecast%20Outturn%20Dashboard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"/>
      <sheetName val="DCD"/>
      <sheetName val="SAFE"/>
      <sheetName val="LAC"/>
      <sheetName val="TARGET"/>
      <sheetName val="P&amp;D"/>
      <sheetName val="PSLT Commissioner"/>
      <sheetName val="CINCARE"/>
      <sheetName val="LP8000"/>
      <sheetName val="Underlying Uspend"/>
      <sheetName val="CDH - Jo McCloy"/>
      <sheetName val="SAFETY - Simon Ablewhite"/>
      <sheetName val="2016-17 Dashboard"/>
      <sheetName val="Revenue data - DO NOT PRINT"/>
      <sheetName val="1. LGF Phase 1 &amp; 2 16-17"/>
      <sheetName val="2. Growth Hub &amp; RGF"/>
      <sheetName val="3. City Deal 16-17 onwards"/>
      <sheetName val="4&amp;5 GPF - Rnd 1-8"/>
      <sheetName val="6. ESIF Summary"/>
      <sheetName val="ESIF Pipeline"/>
      <sheetName val="7. Capacity Grant - Revenue"/>
      <sheetName val="8. Core Fund - Revenu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I8">
            <v>5406026.0999999996</v>
          </cell>
        </row>
        <row r="10">
          <cell r="I10">
            <v>4000000</v>
          </cell>
        </row>
        <row r="25">
          <cell r="I25">
            <v>5090000.3499999996</v>
          </cell>
        </row>
        <row r="28">
          <cell r="I28">
            <v>7210991.6399999997</v>
          </cell>
        </row>
        <row r="39">
          <cell r="I39">
            <v>4200000</v>
          </cell>
        </row>
        <row r="43">
          <cell r="I43">
            <v>5848653.9000000004</v>
          </cell>
        </row>
        <row r="55">
          <cell r="I55">
            <v>1625234.89</v>
          </cell>
        </row>
        <row r="58">
          <cell r="I58">
            <v>3939026.9699999997</v>
          </cell>
        </row>
        <row r="69">
          <cell r="I69">
            <v>24298206.810000002</v>
          </cell>
        </row>
        <row r="74">
          <cell r="I74">
            <v>44390743.230000004</v>
          </cell>
        </row>
        <row r="85">
          <cell r="I85">
            <v>8200000</v>
          </cell>
        </row>
        <row r="89">
          <cell r="I89">
            <v>12256021</v>
          </cell>
        </row>
        <row r="100">
          <cell r="I100">
            <v>5000000.25</v>
          </cell>
        </row>
        <row r="103">
          <cell r="I103">
            <v>5000000.25</v>
          </cell>
        </row>
        <row r="114">
          <cell r="I114">
            <v>3800000</v>
          </cell>
        </row>
        <row r="117">
          <cell r="I117">
            <v>3800000</v>
          </cell>
        </row>
        <row r="128">
          <cell r="I128">
            <v>2000000</v>
          </cell>
        </row>
        <row r="131">
          <cell r="I131">
            <v>2000000</v>
          </cell>
        </row>
        <row r="142">
          <cell r="I142">
            <v>1110220</v>
          </cell>
        </row>
        <row r="145">
          <cell r="I145">
            <v>1110220</v>
          </cell>
        </row>
        <row r="156">
          <cell r="I156">
            <v>2950000</v>
          </cell>
        </row>
        <row r="159">
          <cell r="I159">
            <v>2950000</v>
          </cell>
        </row>
        <row r="170">
          <cell r="I170">
            <v>800000</v>
          </cell>
        </row>
        <row r="173">
          <cell r="I173">
            <v>800000</v>
          </cell>
        </row>
        <row r="184">
          <cell r="I184">
            <v>1300000</v>
          </cell>
        </row>
        <row r="187">
          <cell r="I187">
            <v>1737000</v>
          </cell>
        </row>
        <row r="198">
          <cell r="I198">
            <v>2660000</v>
          </cell>
        </row>
        <row r="201">
          <cell r="I201">
            <v>2660000</v>
          </cell>
        </row>
        <row r="212">
          <cell r="I212">
            <v>3210000</v>
          </cell>
        </row>
        <row r="215">
          <cell r="I215">
            <v>4810000</v>
          </cell>
        </row>
        <row r="226">
          <cell r="I226">
            <v>2200000</v>
          </cell>
        </row>
        <row r="229">
          <cell r="I229">
            <v>2700000</v>
          </cell>
        </row>
        <row r="240">
          <cell r="I240">
            <v>2300000</v>
          </cell>
        </row>
        <row r="243">
          <cell r="I243">
            <v>2300000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"/>
  <sheetViews>
    <sheetView workbookViewId="0">
      <selection activeCell="E32" sqref="E32"/>
    </sheetView>
  </sheetViews>
  <sheetFormatPr defaultRowHeight="12.75" x14ac:dyDescent="0.2"/>
  <cols>
    <col min="9" max="9" width="10.5703125" style="13" customWidth="1"/>
    <col min="11" max="11" width="71.85546875" customWidth="1"/>
    <col min="18" max="18" width="10.28515625" customWidth="1"/>
    <col min="19" max="19" width="12.5703125" customWidth="1"/>
  </cols>
  <sheetData>
    <row r="1" spans="1:9" x14ac:dyDescent="0.2">
      <c r="A1" s="12" t="s">
        <v>61</v>
      </c>
    </row>
    <row r="4" spans="1:9" x14ac:dyDescent="0.2">
      <c r="A4" s="12" t="s">
        <v>62</v>
      </c>
      <c r="I4" s="14" t="s">
        <v>45</v>
      </c>
    </row>
    <row r="5" spans="1:9" x14ac:dyDescent="0.2">
      <c r="I5" s="15" t="s">
        <v>0</v>
      </c>
    </row>
    <row r="8" spans="1:9" x14ac:dyDescent="0.2">
      <c r="B8" t="s">
        <v>66</v>
      </c>
      <c r="I8" s="13">
        <v>-147</v>
      </c>
    </row>
    <row r="11" spans="1:9" x14ac:dyDescent="0.2">
      <c r="B11" t="s">
        <v>69</v>
      </c>
      <c r="I11" s="13" t="e">
        <f>+#REF!</f>
        <v>#REF!</v>
      </c>
    </row>
    <row r="12" spans="1:9" x14ac:dyDescent="0.2">
      <c r="I12" s="16"/>
    </row>
    <row r="14" spans="1:9" x14ac:dyDescent="0.2">
      <c r="B14" s="12" t="s">
        <v>67</v>
      </c>
      <c r="I14" s="13" t="e">
        <f>+I11-I8</f>
        <v>#REF!</v>
      </c>
    </row>
    <row r="18" spans="1:11" x14ac:dyDescent="0.2">
      <c r="A18" s="12" t="s">
        <v>68</v>
      </c>
    </row>
    <row r="21" spans="1:11" x14ac:dyDescent="0.2">
      <c r="B21" t="s">
        <v>46</v>
      </c>
      <c r="I21" s="13">
        <v>0</v>
      </c>
      <c r="K21" s="17"/>
    </row>
    <row r="26" spans="1:11" x14ac:dyDescent="0.2">
      <c r="B26" t="s">
        <v>63</v>
      </c>
      <c r="I26" s="13">
        <v>194</v>
      </c>
      <c r="K26" s="17"/>
    </row>
    <row r="27" spans="1:11" x14ac:dyDescent="0.2">
      <c r="K27" s="17"/>
    </row>
    <row r="28" spans="1:11" x14ac:dyDescent="0.2">
      <c r="K28" s="17"/>
    </row>
    <row r="31" spans="1:11" x14ac:dyDescent="0.2">
      <c r="B31" t="s">
        <v>64</v>
      </c>
      <c r="I31" s="13">
        <v>-55</v>
      </c>
      <c r="K31" s="17"/>
    </row>
    <row r="32" spans="1:11" x14ac:dyDescent="0.2">
      <c r="K32" s="17"/>
    </row>
    <row r="33" spans="2:11" x14ac:dyDescent="0.2">
      <c r="K33" s="17"/>
    </row>
    <row r="36" spans="2:11" x14ac:dyDescent="0.2">
      <c r="B36" t="s">
        <v>65</v>
      </c>
      <c r="I36" s="13">
        <v>-32</v>
      </c>
      <c r="K36" s="17"/>
    </row>
    <row r="40" spans="2:11" x14ac:dyDescent="0.2">
      <c r="I40" s="16"/>
    </row>
    <row r="42" spans="2:11" x14ac:dyDescent="0.2">
      <c r="I42" s="13">
        <f>SUM(I21:I40)</f>
        <v>107</v>
      </c>
    </row>
  </sheetData>
  <phoneticPr fontId="13" type="noConversion"/>
  <pageMargins left="0.75" right="0.75" top="1" bottom="1" header="0.5" footer="0.5"/>
  <pageSetup paperSize="9" scale="8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237"/>
  <sheetViews>
    <sheetView zoomScaleNormal="100" workbookViewId="0">
      <pane xSplit="2" ySplit="8" topLeftCell="E9" activePane="bottomRight" state="frozen"/>
      <selection activeCell="B31" sqref="B31"/>
      <selection pane="topRight" activeCell="B31" sqref="B31"/>
      <selection pane="bottomLeft" activeCell="B31" sqref="B31"/>
      <selection pane="bottomRight" activeCell="B31" sqref="B31"/>
    </sheetView>
  </sheetViews>
  <sheetFormatPr defaultRowHeight="15" customHeight="1" x14ac:dyDescent="0.2"/>
  <cols>
    <col min="1" max="1" width="24.85546875" style="21" bestFit="1" customWidth="1"/>
    <col min="2" max="2" width="48.140625" style="21" customWidth="1"/>
    <col min="3" max="3" width="24.42578125" style="21" customWidth="1"/>
    <col min="4" max="6" width="15.28515625" style="3" customWidth="1"/>
    <col min="7" max="7" width="15.28515625" style="6" bestFit="1" customWidth="1"/>
    <col min="8" max="8" width="45.7109375" style="22" customWidth="1"/>
    <col min="9" max="9" width="1.7109375" style="22" customWidth="1"/>
    <col min="10" max="10" width="21.85546875" style="4" bestFit="1" customWidth="1"/>
    <col min="11" max="16384" width="9.140625" style="3"/>
  </cols>
  <sheetData>
    <row r="1" spans="1:10" ht="20.25" x14ac:dyDescent="0.3">
      <c r="A1" s="18" t="s">
        <v>223</v>
      </c>
      <c r="B1" s="20"/>
      <c r="C1" s="19"/>
      <c r="D1" s="1"/>
      <c r="E1" s="1"/>
      <c r="F1" s="1"/>
      <c r="G1" s="7"/>
      <c r="I1" s="75" t="s">
        <v>170</v>
      </c>
    </row>
    <row r="2" spans="1:10" ht="15" customHeight="1" x14ac:dyDescent="0.2">
      <c r="D2" s="2"/>
      <c r="E2" s="2"/>
      <c r="F2" s="2"/>
      <c r="G2" s="7"/>
    </row>
    <row r="3" spans="1:10" ht="15" customHeight="1" x14ac:dyDescent="0.2">
      <c r="D3" s="2"/>
      <c r="E3" s="2"/>
      <c r="F3" s="2"/>
      <c r="G3" s="7"/>
      <c r="H3" s="22" t="s">
        <v>11</v>
      </c>
    </row>
    <row r="4" spans="1:10" ht="15" customHeight="1" thickBot="1" x14ac:dyDescent="0.25"/>
    <row r="5" spans="1:10" ht="15" customHeight="1" x14ac:dyDescent="0.25">
      <c r="A5" s="23" t="s">
        <v>162</v>
      </c>
      <c r="B5" s="24" t="s">
        <v>163</v>
      </c>
      <c r="C5" s="24" t="s">
        <v>164</v>
      </c>
      <c r="D5" s="25" t="s">
        <v>165</v>
      </c>
      <c r="E5" s="25" t="s">
        <v>166</v>
      </c>
      <c r="F5" s="25" t="s">
        <v>167</v>
      </c>
      <c r="G5" s="26" t="s">
        <v>179</v>
      </c>
      <c r="H5" s="56" t="s">
        <v>169</v>
      </c>
      <c r="I5" s="27"/>
      <c r="J5" s="48" t="s">
        <v>106</v>
      </c>
    </row>
    <row r="6" spans="1:10" ht="15" customHeight="1" x14ac:dyDescent="0.25">
      <c r="A6" s="28"/>
      <c r="B6" s="29"/>
      <c r="C6" s="30"/>
      <c r="D6" s="31"/>
      <c r="E6" s="31"/>
      <c r="F6" s="31" t="s">
        <v>168</v>
      </c>
      <c r="G6" s="91" t="s">
        <v>180</v>
      </c>
      <c r="H6" s="57"/>
      <c r="I6" s="32"/>
      <c r="J6" s="49" t="s">
        <v>107</v>
      </c>
    </row>
    <row r="7" spans="1:10" ht="15" customHeight="1" x14ac:dyDescent="0.25">
      <c r="A7" s="33"/>
      <c r="B7" s="34"/>
      <c r="C7" s="34"/>
      <c r="D7" s="35" t="s">
        <v>0</v>
      </c>
      <c r="E7" s="31" t="s">
        <v>0</v>
      </c>
      <c r="F7" s="31" t="s">
        <v>0</v>
      </c>
      <c r="G7" s="36" t="s">
        <v>0</v>
      </c>
      <c r="H7" s="78"/>
      <c r="I7" s="37"/>
      <c r="J7" s="79"/>
    </row>
    <row r="8" spans="1:10" ht="15" customHeight="1" x14ac:dyDescent="0.25">
      <c r="A8" s="42"/>
      <c r="B8" s="43"/>
      <c r="C8" s="43"/>
      <c r="D8" s="44"/>
      <c r="E8" s="45"/>
      <c r="F8" s="45"/>
      <c r="G8" s="46"/>
      <c r="H8" s="58"/>
      <c r="I8" s="47"/>
      <c r="J8" s="50"/>
    </row>
    <row r="9" spans="1:10" s="51" customFormat="1" x14ac:dyDescent="0.2">
      <c r="A9" s="52" t="s">
        <v>131</v>
      </c>
      <c r="B9" s="73" t="s">
        <v>188</v>
      </c>
      <c r="C9" s="53" t="s">
        <v>189</v>
      </c>
      <c r="D9" s="54">
        <v>1429</v>
      </c>
      <c r="E9" s="54">
        <v>204</v>
      </c>
      <c r="F9" s="54">
        <v>388</v>
      </c>
      <c r="G9" s="54">
        <f>F9-E9</f>
        <v>184</v>
      </c>
      <c r="H9" s="59" t="s">
        <v>227</v>
      </c>
      <c r="I9" s="55"/>
      <c r="J9" s="60" t="s">
        <v>109</v>
      </c>
    </row>
    <row r="10" spans="1:10" s="51" customFormat="1" x14ac:dyDescent="0.2">
      <c r="A10" s="67"/>
      <c r="B10" s="74"/>
      <c r="C10" s="68"/>
      <c r="D10" s="69"/>
      <c r="E10" s="69"/>
      <c r="F10" s="69"/>
      <c r="G10" s="69"/>
      <c r="H10" s="70"/>
      <c r="I10" s="71"/>
      <c r="J10" s="72"/>
    </row>
    <row r="11" spans="1:10" s="51" customFormat="1" x14ac:dyDescent="0.2">
      <c r="A11" s="88"/>
      <c r="B11" s="82"/>
      <c r="C11" s="80"/>
      <c r="D11" s="81"/>
      <c r="E11" s="81"/>
      <c r="F11" s="81"/>
      <c r="G11" s="81"/>
      <c r="H11" s="82"/>
      <c r="I11" s="83"/>
      <c r="J11" s="84"/>
    </row>
    <row r="12" spans="1:10" ht="16.5" thickBot="1" x14ac:dyDescent="0.3">
      <c r="A12" s="38" t="s">
        <v>6</v>
      </c>
      <c r="B12" s="39" t="s">
        <v>188</v>
      </c>
      <c r="C12" s="39"/>
      <c r="D12" s="40">
        <f>SUM(D8:D11)</f>
        <v>1429</v>
      </c>
      <c r="E12" s="40">
        <f>SUM(E8:E11)</f>
        <v>204</v>
      </c>
      <c r="F12" s="40">
        <f>SUM(F8:F11)</f>
        <v>388</v>
      </c>
      <c r="G12" s="85">
        <f>SUM(G8:G11)</f>
        <v>184</v>
      </c>
      <c r="H12" s="86"/>
      <c r="I12" s="41"/>
      <c r="J12" s="87"/>
    </row>
    <row r="13" spans="1:10" ht="15" customHeight="1" x14ac:dyDescent="0.2">
      <c r="D13" s="4"/>
      <c r="E13" s="4"/>
      <c r="F13" s="5"/>
      <c r="G13" s="5"/>
    </row>
    <row r="14" spans="1:10" ht="15" customHeight="1" x14ac:dyDescent="0.2">
      <c r="D14" s="4"/>
      <c r="E14" s="4"/>
      <c r="F14" s="5"/>
      <c r="G14" s="5"/>
    </row>
    <row r="15" spans="1:10" ht="15" customHeight="1" x14ac:dyDescent="0.2">
      <c r="D15" s="4"/>
      <c r="E15" s="4"/>
      <c r="F15" s="5"/>
      <c r="G15" s="5"/>
    </row>
    <row r="16" spans="1:10" ht="15" customHeight="1" x14ac:dyDescent="0.2">
      <c r="D16" s="4"/>
      <c r="E16" s="4"/>
      <c r="F16" s="5"/>
      <c r="G16" s="5"/>
    </row>
    <row r="17" spans="1:10" ht="15" customHeight="1" x14ac:dyDescent="0.2">
      <c r="D17" s="4"/>
      <c r="E17" s="4"/>
      <c r="F17" s="5"/>
      <c r="G17" s="5"/>
    </row>
    <row r="18" spans="1:10" ht="15" customHeight="1" x14ac:dyDescent="0.2">
      <c r="D18" s="4"/>
      <c r="E18" s="4"/>
      <c r="F18" s="5"/>
      <c r="G18" s="5" t="s">
        <v>11</v>
      </c>
    </row>
    <row r="19" spans="1:10" s="22" customFormat="1" ht="15" customHeight="1" x14ac:dyDescent="0.2">
      <c r="A19" s="21"/>
      <c r="B19" s="21"/>
      <c r="C19" s="21"/>
      <c r="D19" s="4"/>
      <c r="E19" s="4"/>
      <c r="F19" s="5"/>
      <c r="G19" s="5"/>
      <c r="J19" s="4"/>
    </row>
    <row r="20" spans="1:10" s="22" customFormat="1" ht="15" customHeight="1" x14ac:dyDescent="0.2">
      <c r="A20" s="21"/>
      <c r="B20" s="21"/>
      <c r="C20" s="21"/>
      <c r="D20" s="4"/>
      <c r="E20" s="4"/>
      <c r="F20" s="5"/>
      <c r="G20" s="5"/>
      <c r="J20" s="4"/>
    </row>
    <row r="21" spans="1:10" s="22" customFormat="1" ht="15" customHeight="1" x14ac:dyDescent="0.2">
      <c r="A21" s="21"/>
      <c r="B21" s="21"/>
      <c r="C21" s="21"/>
      <c r="D21" s="3"/>
      <c r="E21" s="3"/>
      <c r="F21" s="4"/>
      <c r="G21" s="6"/>
      <c r="J21" s="4"/>
    </row>
    <row r="22" spans="1:10" s="22" customFormat="1" ht="15" customHeight="1" x14ac:dyDescent="0.2">
      <c r="A22" s="21"/>
      <c r="B22" s="21"/>
      <c r="C22" s="21"/>
      <c r="D22" s="3"/>
      <c r="E22" s="3"/>
      <c r="F22" s="4"/>
      <c r="G22" s="6"/>
      <c r="J22" s="4"/>
    </row>
    <row r="23" spans="1:10" s="22" customFormat="1" ht="15" customHeight="1" x14ac:dyDescent="0.2">
      <c r="A23" s="21"/>
      <c r="B23" s="21"/>
      <c r="C23" s="21"/>
      <c r="D23" s="3"/>
      <c r="E23" s="3"/>
      <c r="F23" s="4"/>
      <c r="G23" s="6"/>
      <c r="J23" s="4"/>
    </row>
    <row r="24" spans="1:10" s="22" customFormat="1" ht="15" customHeight="1" x14ac:dyDescent="0.2">
      <c r="A24" s="21"/>
      <c r="B24" s="21"/>
      <c r="C24" s="21"/>
      <c r="D24" s="3"/>
      <c r="E24" s="3"/>
      <c r="F24" s="4"/>
      <c r="G24" s="6"/>
      <c r="J24" s="4"/>
    </row>
    <row r="25" spans="1:10" s="22" customFormat="1" ht="15" customHeight="1" x14ac:dyDescent="0.2">
      <c r="A25" s="21"/>
      <c r="B25" s="21"/>
      <c r="C25" s="21"/>
      <c r="D25" s="3"/>
      <c r="E25" s="3"/>
      <c r="F25" s="4"/>
      <c r="G25" s="6"/>
      <c r="J25" s="4"/>
    </row>
    <row r="26" spans="1:10" s="22" customFormat="1" ht="15" customHeight="1" x14ac:dyDescent="0.2">
      <c r="A26" s="21"/>
      <c r="B26" s="21"/>
      <c r="C26" s="21"/>
      <c r="D26" s="3"/>
      <c r="E26" s="3"/>
      <c r="F26" s="4"/>
      <c r="G26" s="6"/>
      <c r="J26" s="4"/>
    </row>
    <row r="27" spans="1:10" s="22" customFormat="1" ht="15" customHeight="1" x14ac:dyDescent="0.2">
      <c r="A27" s="21"/>
      <c r="B27" s="21"/>
      <c r="C27" s="21"/>
      <c r="D27" s="3"/>
      <c r="E27" s="3"/>
      <c r="F27" s="4"/>
      <c r="G27" s="6"/>
      <c r="J27" s="4"/>
    </row>
    <row r="28" spans="1:10" s="22" customFormat="1" ht="15" customHeight="1" x14ac:dyDescent="0.2">
      <c r="A28" s="21"/>
      <c r="B28" s="21"/>
      <c r="C28" s="21"/>
      <c r="D28" s="3"/>
      <c r="E28" s="3"/>
      <c r="F28" s="4"/>
      <c r="G28" s="6"/>
      <c r="J28" s="4"/>
    </row>
    <row r="29" spans="1:10" s="22" customFormat="1" ht="15" customHeight="1" x14ac:dyDescent="0.2">
      <c r="A29" s="21"/>
      <c r="B29" s="21"/>
      <c r="C29" s="21"/>
      <c r="D29" s="3"/>
      <c r="E29" s="3"/>
      <c r="F29" s="4"/>
      <c r="G29" s="6"/>
      <c r="J29" s="4"/>
    </row>
    <row r="30" spans="1:10" s="22" customFormat="1" ht="15" customHeight="1" x14ac:dyDescent="0.2">
      <c r="A30" s="21"/>
      <c r="B30" s="21"/>
      <c r="C30" s="21"/>
      <c r="D30" s="3"/>
      <c r="E30" s="3"/>
      <c r="F30" s="4"/>
      <c r="G30" s="6"/>
      <c r="J30" s="4"/>
    </row>
    <row r="31" spans="1:10" s="22" customFormat="1" ht="15" customHeight="1" x14ac:dyDescent="0.2">
      <c r="A31" s="21"/>
      <c r="B31" s="21"/>
      <c r="C31" s="21"/>
      <c r="D31" s="3"/>
      <c r="E31" s="3"/>
      <c r="F31" s="4"/>
      <c r="G31" s="6"/>
      <c r="J31" s="4"/>
    </row>
    <row r="32" spans="1:10" s="22" customFormat="1" ht="15" customHeight="1" x14ac:dyDescent="0.2">
      <c r="A32" s="21"/>
      <c r="B32" s="21"/>
      <c r="C32" s="21"/>
      <c r="D32" s="3"/>
      <c r="E32" s="3"/>
      <c r="F32" s="4"/>
      <c r="G32" s="6"/>
      <c r="J32" s="4"/>
    </row>
    <row r="33" spans="1:10" s="22" customFormat="1" ht="15" customHeight="1" x14ac:dyDescent="0.2">
      <c r="A33" s="21"/>
      <c r="B33" s="21"/>
      <c r="C33" s="21"/>
      <c r="D33" s="3"/>
      <c r="E33" s="3"/>
      <c r="F33" s="4"/>
      <c r="G33" s="6"/>
      <c r="J33" s="4"/>
    </row>
    <row r="34" spans="1:10" s="22" customFormat="1" ht="15" customHeight="1" x14ac:dyDescent="0.2">
      <c r="A34" s="21"/>
      <c r="B34" s="21"/>
      <c r="C34" s="21"/>
      <c r="D34" s="3"/>
      <c r="E34" s="3"/>
      <c r="F34" s="4"/>
      <c r="G34" s="6"/>
      <c r="J34" s="4"/>
    </row>
    <row r="35" spans="1:10" s="6" customFormat="1" ht="15" customHeight="1" x14ac:dyDescent="0.2">
      <c r="A35" s="21"/>
      <c r="B35" s="21"/>
      <c r="C35" s="21"/>
      <c r="D35" s="3"/>
      <c r="E35" s="3"/>
      <c r="F35" s="4"/>
      <c r="H35" s="22"/>
      <c r="I35" s="22"/>
      <c r="J35" s="4"/>
    </row>
    <row r="36" spans="1:10" s="6" customFormat="1" ht="15" customHeight="1" x14ac:dyDescent="0.2">
      <c r="A36" s="21"/>
      <c r="B36" s="21"/>
      <c r="C36" s="21"/>
      <c r="D36" s="3"/>
      <c r="E36" s="3"/>
      <c r="F36" s="4"/>
      <c r="H36" s="22"/>
      <c r="I36" s="22"/>
      <c r="J36" s="4"/>
    </row>
    <row r="37" spans="1:10" s="6" customFormat="1" ht="15" customHeight="1" x14ac:dyDescent="0.2">
      <c r="A37" s="21"/>
      <c r="B37" s="21"/>
      <c r="C37" s="21"/>
      <c r="D37" s="3"/>
      <c r="E37" s="3"/>
      <c r="F37" s="4"/>
      <c r="H37" s="22"/>
      <c r="I37" s="22"/>
      <c r="J37" s="4"/>
    </row>
    <row r="38" spans="1:10" s="6" customFormat="1" ht="15" customHeight="1" x14ac:dyDescent="0.2">
      <c r="A38" s="21"/>
      <c r="B38" s="21"/>
      <c r="C38" s="21"/>
      <c r="D38" s="3"/>
      <c r="E38" s="3"/>
      <c r="F38" s="4"/>
      <c r="H38" s="22"/>
      <c r="I38" s="22"/>
      <c r="J38" s="4"/>
    </row>
    <row r="39" spans="1:10" s="6" customFormat="1" ht="15" customHeight="1" x14ac:dyDescent="0.2">
      <c r="A39" s="21"/>
      <c r="B39" s="21"/>
      <c r="C39" s="21"/>
      <c r="D39" s="3"/>
      <c r="E39" s="3"/>
      <c r="F39" s="4"/>
      <c r="H39" s="22"/>
      <c r="I39" s="22"/>
      <c r="J39" s="4"/>
    </row>
    <row r="40" spans="1:10" s="6" customFormat="1" ht="15" customHeight="1" x14ac:dyDescent="0.2">
      <c r="A40" s="21"/>
      <c r="B40" s="21"/>
      <c r="C40" s="21"/>
      <c r="D40" s="3"/>
      <c r="E40" s="3"/>
      <c r="F40" s="4"/>
      <c r="H40" s="22"/>
      <c r="I40" s="22"/>
      <c r="J40" s="4"/>
    </row>
    <row r="41" spans="1:10" s="6" customFormat="1" ht="15" customHeight="1" x14ac:dyDescent="0.2">
      <c r="A41" s="21"/>
      <c r="B41" s="21"/>
      <c r="C41" s="21"/>
      <c r="D41" s="3"/>
      <c r="E41" s="3"/>
      <c r="F41" s="4"/>
      <c r="H41" s="22"/>
      <c r="I41" s="22"/>
      <c r="J41" s="4"/>
    </row>
    <row r="42" spans="1:10" s="6" customFormat="1" ht="15" customHeight="1" x14ac:dyDescent="0.2">
      <c r="A42" s="21"/>
      <c r="B42" s="21"/>
      <c r="C42" s="21"/>
      <c r="D42" s="3"/>
      <c r="E42" s="3"/>
      <c r="F42" s="4"/>
      <c r="H42" s="22"/>
      <c r="I42" s="22"/>
      <c r="J42" s="4"/>
    </row>
    <row r="43" spans="1:10" s="6" customFormat="1" ht="15" customHeight="1" x14ac:dyDescent="0.2">
      <c r="A43" s="21"/>
      <c r="B43" s="21"/>
      <c r="C43" s="21"/>
      <c r="D43" s="3"/>
      <c r="E43" s="3"/>
      <c r="F43" s="4"/>
      <c r="H43" s="22"/>
      <c r="I43" s="22"/>
      <c r="J43" s="4"/>
    </row>
    <row r="44" spans="1:10" s="6" customFormat="1" ht="15" customHeight="1" x14ac:dyDescent="0.2">
      <c r="A44" s="21"/>
      <c r="B44" s="21"/>
      <c r="C44" s="21"/>
      <c r="D44" s="3"/>
      <c r="E44" s="3"/>
      <c r="F44" s="4"/>
      <c r="H44" s="22"/>
      <c r="I44" s="22"/>
      <c r="J44" s="4"/>
    </row>
    <row r="45" spans="1:10" s="6" customFormat="1" ht="15" customHeight="1" x14ac:dyDescent="0.2">
      <c r="A45" s="21"/>
      <c r="B45" s="21"/>
      <c r="C45" s="21"/>
      <c r="D45" s="3"/>
      <c r="E45" s="3"/>
      <c r="F45" s="4"/>
      <c r="H45" s="22"/>
      <c r="I45" s="22"/>
      <c r="J45" s="4"/>
    </row>
    <row r="46" spans="1:10" s="6" customFormat="1" ht="15" customHeight="1" x14ac:dyDescent="0.2">
      <c r="A46" s="21"/>
      <c r="B46" s="21"/>
      <c r="C46" s="21"/>
      <c r="D46" s="3"/>
      <c r="E46" s="3"/>
      <c r="F46" s="4"/>
      <c r="H46" s="22"/>
      <c r="I46" s="22"/>
      <c r="J46" s="4"/>
    </row>
    <row r="47" spans="1:10" s="6" customFormat="1" ht="15" customHeight="1" x14ac:dyDescent="0.2">
      <c r="A47" s="21"/>
      <c r="B47" s="21"/>
      <c r="C47" s="21"/>
      <c r="D47" s="3"/>
      <c r="E47" s="3"/>
      <c r="F47" s="4"/>
      <c r="H47" s="22"/>
      <c r="I47" s="22"/>
      <c r="J47" s="4"/>
    </row>
    <row r="48" spans="1:10" s="6" customFormat="1" ht="15" customHeight="1" x14ac:dyDescent="0.2">
      <c r="A48" s="21"/>
      <c r="B48" s="21"/>
      <c r="C48" s="21"/>
      <c r="D48" s="3"/>
      <c r="E48" s="3"/>
      <c r="F48" s="4"/>
      <c r="H48" s="22"/>
      <c r="I48" s="22"/>
      <c r="J48" s="4"/>
    </row>
    <row r="49" spans="1:10" s="6" customFormat="1" ht="15" customHeight="1" x14ac:dyDescent="0.2">
      <c r="A49" s="21"/>
      <c r="B49" s="21"/>
      <c r="C49" s="21"/>
      <c r="D49" s="3"/>
      <c r="E49" s="3"/>
      <c r="F49" s="4"/>
      <c r="H49" s="22"/>
      <c r="I49" s="22"/>
      <c r="J49" s="4"/>
    </row>
    <row r="50" spans="1:10" s="6" customFormat="1" ht="15" customHeight="1" x14ac:dyDescent="0.2">
      <c r="A50" s="21"/>
      <c r="B50" s="21"/>
      <c r="C50" s="21"/>
      <c r="D50" s="3"/>
      <c r="E50" s="3"/>
      <c r="F50" s="4"/>
      <c r="H50" s="22"/>
      <c r="I50" s="22"/>
      <c r="J50" s="4"/>
    </row>
    <row r="51" spans="1:10" s="6" customFormat="1" ht="15" customHeight="1" x14ac:dyDescent="0.2">
      <c r="A51" s="21"/>
      <c r="B51" s="21"/>
      <c r="C51" s="21"/>
      <c r="D51" s="3"/>
      <c r="E51" s="3"/>
      <c r="F51" s="4"/>
      <c r="H51" s="22"/>
      <c r="I51" s="22"/>
      <c r="J51" s="4"/>
    </row>
    <row r="52" spans="1:10" s="6" customFormat="1" ht="15" customHeight="1" x14ac:dyDescent="0.2">
      <c r="A52" s="21"/>
      <c r="B52" s="21"/>
      <c r="C52" s="21"/>
      <c r="D52" s="3"/>
      <c r="E52" s="3"/>
      <c r="F52" s="4"/>
      <c r="H52" s="22"/>
      <c r="I52" s="22"/>
      <c r="J52" s="4"/>
    </row>
    <row r="53" spans="1:10" s="6" customFormat="1" ht="15" customHeight="1" x14ac:dyDescent="0.2">
      <c r="A53" s="21"/>
      <c r="B53" s="21"/>
      <c r="C53" s="21"/>
      <c r="D53" s="3"/>
      <c r="E53" s="3"/>
      <c r="F53" s="4"/>
      <c r="H53" s="22"/>
      <c r="I53" s="22"/>
      <c r="J53" s="4"/>
    </row>
    <row r="54" spans="1:10" s="6" customFormat="1" ht="15" customHeight="1" x14ac:dyDescent="0.2">
      <c r="A54" s="21"/>
      <c r="B54" s="21"/>
      <c r="C54" s="21"/>
      <c r="D54" s="3"/>
      <c r="E54" s="3"/>
      <c r="F54" s="4"/>
      <c r="H54" s="22"/>
      <c r="I54" s="22"/>
      <c r="J54" s="4"/>
    </row>
    <row r="55" spans="1:10" s="6" customFormat="1" ht="15" customHeight="1" x14ac:dyDescent="0.2">
      <c r="A55" s="21"/>
      <c r="B55" s="21"/>
      <c r="C55" s="21"/>
      <c r="D55" s="3"/>
      <c r="E55" s="3"/>
      <c r="F55" s="4"/>
      <c r="H55" s="22"/>
      <c r="I55" s="22"/>
      <c r="J55" s="4"/>
    </row>
    <row r="56" spans="1:10" s="6" customFormat="1" ht="15" customHeight="1" x14ac:dyDescent="0.2">
      <c r="A56" s="21"/>
      <c r="B56" s="21"/>
      <c r="C56" s="21"/>
      <c r="D56" s="3"/>
      <c r="E56" s="3"/>
      <c r="F56" s="4"/>
      <c r="H56" s="22"/>
      <c r="I56" s="22"/>
      <c r="J56" s="4"/>
    </row>
    <row r="57" spans="1:10" s="6" customFormat="1" ht="15" customHeight="1" x14ac:dyDescent="0.2">
      <c r="A57" s="21"/>
      <c r="B57" s="21"/>
      <c r="C57" s="21"/>
      <c r="D57" s="3"/>
      <c r="E57" s="3"/>
      <c r="F57" s="4"/>
      <c r="H57" s="22"/>
      <c r="I57" s="22"/>
      <c r="J57" s="4"/>
    </row>
    <row r="58" spans="1:10" s="6" customFormat="1" ht="15" customHeight="1" x14ac:dyDescent="0.2">
      <c r="A58" s="21"/>
      <c r="B58" s="21"/>
      <c r="C58" s="21"/>
      <c r="D58" s="3"/>
      <c r="E58" s="3"/>
      <c r="F58" s="4"/>
      <c r="H58" s="22"/>
      <c r="I58" s="22"/>
      <c r="J58" s="4"/>
    </row>
    <row r="59" spans="1:10" s="6" customFormat="1" ht="15" customHeight="1" x14ac:dyDescent="0.2">
      <c r="A59" s="21"/>
      <c r="B59" s="21"/>
      <c r="C59" s="21"/>
      <c r="D59" s="3"/>
      <c r="E59" s="3"/>
      <c r="F59" s="4"/>
      <c r="H59" s="22"/>
      <c r="I59" s="22"/>
      <c r="J59" s="4"/>
    </row>
    <row r="60" spans="1:10" s="6" customFormat="1" ht="15" customHeight="1" x14ac:dyDescent="0.2">
      <c r="A60" s="21"/>
      <c r="B60" s="21"/>
      <c r="C60" s="21"/>
      <c r="D60" s="3"/>
      <c r="E60" s="3"/>
      <c r="F60" s="4"/>
      <c r="H60" s="22"/>
      <c r="I60" s="22"/>
      <c r="J60" s="4"/>
    </row>
    <row r="61" spans="1:10" s="6" customFormat="1" ht="15" customHeight="1" x14ac:dyDescent="0.2">
      <c r="A61" s="21"/>
      <c r="B61" s="21"/>
      <c r="C61" s="21"/>
      <c r="D61" s="3"/>
      <c r="E61" s="3"/>
      <c r="F61" s="4"/>
      <c r="H61" s="22"/>
      <c r="I61" s="22"/>
      <c r="J61" s="4"/>
    </row>
    <row r="62" spans="1:10" s="6" customFormat="1" ht="15" customHeight="1" x14ac:dyDescent="0.2">
      <c r="A62" s="21"/>
      <c r="B62" s="21"/>
      <c r="C62" s="21"/>
      <c r="D62" s="3"/>
      <c r="E62" s="3"/>
      <c r="F62" s="4"/>
      <c r="H62" s="22"/>
      <c r="I62" s="22"/>
      <c r="J62" s="4"/>
    </row>
    <row r="63" spans="1:10" s="6" customFormat="1" ht="15" customHeight="1" x14ac:dyDescent="0.2">
      <c r="A63" s="21"/>
      <c r="B63" s="21"/>
      <c r="C63" s="21"/>
      <c r="D63" s="3"/>
      <c r="E63" s="3"/>
      <c r="F63" s="4"/>
      <c r="H63" s="22"/>
      <c r="I63" s="22"/>
      <c r="J63" s="4"/>
    </row>
    <row r="64" spans="1:10" s="6" customFormat="1" ht="15" customHeight="1" x14ac:dyDescent="0.2">
      <c r="A64" s="21"/>
      <c r="B64" s="21"/>
      <c r="C64" s="21"/>
      <c r="D64" s="3"/>
      <c r="E64" s="3"/>
      <c r="F64" s="4"/>
      <c r="H64" s="22"/>
      <c r="I64" s="22"/>
      <c r="J64" s="4"/>
    </row>
    <row r="65" spans="1:10" s="6" customFormat="1" ht="15" customHeight="1" x14ac:dyDescent="0.2">
      <c r="A65" s="21"/>
      <c r="B65" s="21"/>
      <c r="C65" s="21"/>
      <c r="D65" s="3"/>
      <c r="E65" s="3"/>
      <c r="F65" s="4"/>
      <c r="H65" s="22"/>
      <c r="I65" s="22"/>
      <c r="J65" s="4"/>
    </row>
    <row r="66" spans="1:10" s="6" customFormat="1" ht="15" customHeight="1" x14ac:dyDescent="0.2">
      <c r="A66" s="21"/>
      <c r="B66" s="21"/>
      <c r="C66" s="21"/>
      <c r="D66" s="3"/>
      <c r="E66" s="3"/>
      <c r="F66" s="4"/>
      <c r="H66" s="22"/>
      <c r="I66" s="22"/>
      <c r="J66" s="4"/>
    </row>
    <row r="67" spans="1:10" s="6" customFormat="1" ht="15" customHeight="1" x14ac:dyDescent="0.2">
      <c r="A67" s="21"/>
      <c r="B67" s="21"/>
      <c r="C67" s="21"/>
      <c r="D67" s="3"/>
      <c r="E67" s="3"/>
      <c r="F67" s="4"/>
      <c r="H67" s="22"/>
      <c r="I67" s="22"/>
      <c r="J67" s="4"/>
    </row>
    <row r="68" spans="1:10" s="6" customFormat="1" ht="15" customHeight="1" x14ac:dyDescent="0.2">
      <c r="A68" s="21"/>
      <c r="B68" s="21"/>
      <c r="C68" s="21"/>
      <c r="D68" s="3"/>
      <c r="E68" s="3"/>
      <c r="F68" s="4"/>
      <c r="H68" s="22"/>
      <c r="I68" s="22"/>
      <c r="J68" s="4"/>
    </row>
    <row r="69" spans="1:10" s="6" customFormat="1" ht="15" customHeight="1" x14ac:dyDescent="0.2">
      <c r="A69" s="21"/>
      <c r="B69" s="21"/>
      <c r="C69" s="21"/>
      <c r="D69" s="3"/>
      <c r="E69" s="3"/>
      <c r="F69" s="4"/>
      <c r="H69" s="22"/>
      <c r="I69" s="22"/>
      <c r="J69" s="4"/>
    </row>
    <row r="70" spans="1:10" s="6" customFormat="1" ht="15" customHeight="1" x14ac:dyDescent="0.2">
      <c r="A70" s="21"/>
      <c r="B70" s="21"/>
      <c r="C70" s="21"/>
      <c r="D70" s="3"/>
      <c r="E70" s="3"/>
      <c r="F70" s="4"/>
      <c r="H70" s="22"/>
      <c r="I70" s="22"/>
      <c r="J70" s="4"/>
    </row>
    <row r="71" spans="1:10" s="6" customFormat="1" ht="15" customHeight="1" x14ac:dyDescent="0.2">
      <c r="A71" s="21"/>
      <c r="B71" s="21"/>
      <c r="C71" s="21"/>
      <c r="D71" s="3"/>
      <c r="E71" s="3"/>
      <c r="F71" s="4"/>
      <c r="H71" s="22"/>
      <c r="I71" s="22"/>
      <c r="J71" s="4"/>
    </row>
    <row r="72" spans="1:10" s="6" customFormat="1" ht="15" customHeight="1" x14ac:dyDescent="0.2">
      <c r="A72" s="21"/>
      <c r="B72" s="21"/>
      <c r="C72" s="21"/>
      <c r="D72" s="3"/>
      <c r="E72" s="3"/>
      <c r="F72" s="4"/>
      <c r="H72" s="22"/>
      <c r="I72" s="22"/>
      <c r="J72" s="4"/>
    </row>
    <row r="73" spans="1:10" s="6" customFormat="1" ht="15" customHeight="1" x14ac:dyDescent="0.2">
      <c r="A73" s="21"/>
      <c r="B73" s="21"/>
      <c r="C73" s="21"/>
      <c r="D73" s="3"/>
      <c r="E73" s="3"/>
      <c r="F73" s="4"/>
      <c r="H73" s="22"/>
      <c r="I73" s="22"/>
      <c r="J73" s="4"/>
    </row>
    <row r="74" spans="1:10" s="6" customFormat="1" ht="15" customHeight="1" x14ac:dyDescent="0.2">
      <c r="A74" s="21"/>
      <c r="B74" s="21"/>
      <c r="C74" s="21"/>
      <c r="D74" s="3"/>
      <c r="E74" s="3"/>
      <c r="F74" s="4"/>
      <c r="H74" s="22"/>
      <c r="I74" s="22"/>
      <c r="J74" s="4"/>
    </row>
    <row r="75" spans="1:10" s="6" customFormat="1" ht="15" customHeight="1" x14ac:dyDescent="0.2">
      <c r="A75" s="21"/>
      <c r="B75" s="21"/>
      <c r="C75" s="21"/>
      <c r="D75" s="3"/>
      <c r="E75" s="3"/>
      <c r="F75" s="4"/>
      <c r="H75" s="22"/>
      <c r="I75" s="22"/>
      <c r="J75" s="4"/>
    </row>
    <row r="76" spans="1:10" s="6" customFormat="1" ht="15" customHeight="1" x14ac:dyDescent="0.2">
      <c r="A76" s="21"/>
      <c r="B76" s="21"/>
      <c r="C76" s="21"/>
      <c r="D76" s="3"/>
      <c r="E76" s="3"/>
      <c r="F76" s="4"/>
      <c r="H76" s="22"/>
      <c r="I76" s="22"/>
      <c r="J76" s="4"/>
    </row>
    <row r="77" spans="1:10" s="6" customFormat="1" ht="15" customHeight="1" x14ac:dyDescent="0.2">
      <c r="A77" s="21"/>
      <c r="B77" s="21"/>
      <c r="C77" s="21"/>
      <c r="D77" s="3"/>
      <c r="E77" s="3"/>
      <c r="F77" s="4"/>
      <c r="H77" s="22"/>
      <c r="I77" s="22"/>
      <c r="J77" s="4"/>
    </row>
    <row r="78" spans="1:10" s="6" customFormat="1" ht="15" customHeight="1" x14ac:dyDescent="0.2">
      <c r="A78" s="21"/>
      <c r="B78" s="21"/>
      <c r="C78" s="21"/>
      <c r="D78" s="3"/>
      <c r="E78" s="3"/>
      <c r="F78" s="4"/>
      <c r="H78" s="22"/>
      <c r="I78" s="22"/>
      <c r="J78" s="4"/>
    </row>
    <row r="79" spans="1:10" s="6" customFormat="1" ht="15" customHeight="1" x14ac:dyDescent="0.2">
      <c r="A79" s="21"/>
      <c r="B79" s="21"/>
      <c r="C79" s="21"/>
      <c r="D79" s="3"/>
      <c r="E79" s="3"/>
      <c r="F79" s="4"/>
      <c r="H79" s="22"/>
      <c r="I79" s="22"/>
      <c r="J79" s="4"/>
    </row>
    <row r="80" spans="1:10" s="6" customFormat="1" ht="15" customHeight="1" x14ac:dyDescent="0.2">
      <c r="A80" s="21"/>
      <c r="B80" s="21"/>
      <c r="C80" s="21"/>
      <c r="D80" s="3"/>
      <c r="E80" s="3"/>
      <c r="F80" s="4"/>
      <c r="H80" s="22"/>
      <c r="I80" s="22"/>
      <c r="J80" s="4"/>
    </row>
    <row r="81" spans="1:10" s="6" customFormat="1" ht="15" customHeight="1" x14ac:dyDescent="0.2">
      <c r="A81" s="21"/>
      <c r="B81" s="21"/>
      <c r="C81" s="21"/>
      <c r="D81" s="3"/>
      <c r="E81" s="3"/>
      <c r="F81" s="4"/>
      <c r="H81" s="22"/>
      <c r="I81" s="22"/>
      <c r="J81" s="4"/>
    </row>
    <row r="82" spans="1:10" s="6" customFormat="1" ht="15" customHeight="1" x14ac:dyDescent="0.2">
      <c r="A82" s="21"/>
      <c r="B82" s="21"/>
      <c r="C82" s="21"/>
      <c r="D82" s="3"/>
      <c r="E82" s="3"/>
      <c r="F82" s="4"/>
      <c r="H82" s="22"/>
      <c r="I82" s="22"/>
      <c r="J82" s="4"/>
    </row>
    <row r="83" spans="1:10" s="6" customFormat="1" ht="15" customHeight="1" x14ac:dyDescent="0.2">
      <c r="A83" s="21"/>
      <c r="B83" s="21"/>
      <c r="C83" s="21"/>
      <c r="D83" s="3"/>
      <c r="E83" s="3"/>
      <c r="F83" s="4"/>
      <c r="H83" s="22"/>
      <c r="I83" s="22"/>
      <c r="J83" s="4"/>
    </row>
    <row r="84" spans="1:10" s="6" customFormat="1" ht="15" customHeight="1" x14ac:dyDescent="0.2">
      <c r="A84" s="21"/>
      <c r="B84" s="21"/>
      <c r="C84" s="21"/>
      <c r="D84" s="3"/>
      <c r="E84" s="3"/>
      <c r="F84" s="4"/>
      <c r="H84" s="22"/>
      <c r="I84" s="22"/>
      <c r="J84" s="4"/>
    </row>
    <row r="85" spans="1:10" s="6" customFormat="1" ht="15" customHeight="1" x14ac:dyDescent="0.2">
      <c r="A85" s="21"/>
      <c r="B85" s="21"/>
      <c r="C85" s="21"/>
      <c r="D85" s="3"/>
      <c r="E85" s="3"/>
      <c r="F85" s="4"/>
      <c r="H85" s="22"/>
      <c r="I85" s="22"/>
      <c r="J85" s="4"/>
    </row>
    <row r="86" spans="1:10" s="6" customFormat="1" ht="15" customHeight="1" x14ac:dyDescent="0.2">
      <c r="A86" s="21"/>
      <c r="B86" s="21"/>
      <c r="C86" s="21"/>
      <c r="D86" s="3"/>
      <c r="E86" s="3"/>
      <c r="F86" s="4"/>
      <c r="H86" s="22"/>
      <c r="I86" s="22"/>
      <c r="J86" s="4"/>
    </row>
    <row r="87" spans="1:10" s="6" customFormat="1" ht="15" customHeight="1" x14ac:dyDescent="0.2">
      <c r="A87" s="21"/>
      <c r="B87" s="21"/>
      <c r="C87" s="21"/>
      <c r="D87" s="3"/>
      <c r="E87" s="3"/>
      <c r="F87" s="4"/>
      <c r="H87" s="22"/>
      <c r="I87" s="22"/>
      <c r="J87" s="4"/>
    </row>
    <row r="88" spans="1:10" s="6" customFormat="1" ht="15" customHeight="1" x14ac:dyDescent="0.2">
      <c r="A88" s="21"/>
      <c r="B88" s="21"/>
      <c r="C88" s="21"/>
      <c r="D88" s="3"/>
      <c r="E88" s="3"/>
      <c r="F88" s="4"/>
      <c r="H88" s="22"/>
      <c r="I88" s="22"/>
      <c r="J88" s="4"/>
    </row>
    <row r="89" spans="1:10" s="6" customFormat="1" ht="15" customHeight="1" x14ac:dyDescent="0.2">
      <c r="A89" s="21"/>
      <c r="B89" s="21"/>
      <c r="C89" s="21"/>
      <c r="D89" s="3"/>
      <c r="E89" s="3"/>
      <c r="F89" s="4"/>
      <c r="H89" s="22"/>
      <c r="I89" s="22"/>
      <c r="J89" s="4"/>
    </row>
    <row r="90" spans="1:10" s="6" customFormat="1" ht="15" customHeight="1" x14ac:dyDescent="0.2">
      <c r="A90" s="21"/>
      <c r="B90" s="21"/>
      <c r="C90" s="21"/>
      <c r="D90" s="3"/>
      <c r="E90" s="3"/>
      <c r="F90" s="4"/>
      <c r="H90" s="22"/>
      <c r="I90" s="22"/>
      <c r="J90" s="4"/>
    </row>
    <row r="91" spans="1:10" s="6" customFormat="1" ht="15" customHeight="1" x14ac:dyDescent="0.2">
      <c r="A91" s="21"/>
      <c r="B91" s="21"/>
      <c r="C91" s="21"/>
      <c r="D91" s="3"/>
      <c r="E91" s="3"/>
      <c r="F91" s="4"/>
      <c r="H91" s="22"/>
      <c r="I91" s="22"/>
      <c r="J91" s="4"/>
    </row>
    <row r="92" spans="1:10" s="6" customFormat="1" ht="15" customHeight="1" x14ac:dyDescent="0.2">
      <c r="A92" s="21"/>
      <c r="B92" s="21"/>
      <c r="C92" s="21"/>
      <c r="D92" s="3"/>
      <c r="E92" s="3"/>
      <c r="F92" s="4"/>
      <c r="H92" s="22"/>
      <c r="I92" s="22"/>
      <c r="J92" s="4"/>
    </row>
    <row r="93" spans="1:10" s="6" customFormat="1" ht="15" customHeight="1" x14ac:dyDescent="0.2">
      <c r="A93" s="21"/>
      <c r="B93" s="21"/>
      <c r="C93" s="21"/>
      <c r="D93" s="3"/>
      <c r="E93" s="3"/>
      <c r="F93" s="4"/>
      <c r="H93" s="22"/>
      <c r="I93" s="22"/>
      <c r="J93" s="4"/>
    </row>
    <row r="94" spans="1:10" s="6" customFormat="1" ht="15" customHeight="1" x14ac:dyDescent="0.2">
      <c r="A94" s="21"/>
      <c r="B94" s="21"/>
      <c r="C94" s="21"/>
      <c r="D94" s="3"/>
      <c r="E94" s="3"/>
      <c r="F94" s="4"/>
      <c r="H94" s="22"/>
      <c r="I94" s="22"/>
      <c r="J94" s="4"/>
    </row>
    <row r="95" spans="1:10" s="6" customFormat="1" ht="15" customHeight="1" x14ac:dyDescent="0.2">
      <c r="A95" s="21"/>
      <c r="B95" s="21"/>
      <c r="C95" s="21"/>
      <c r="D95" s="3"/>
      <c r="E95" s="3"/>
      <c r="F95" s="4"/>
      <c r="H95" s="22"/>
      <c r="I95" s="22"/>
      <c r="J95" s="4"/>
    </row>
    <row r="96" spans="1:10" s="6" customFormat="1" ht="15" customHeight="1" x14ac:dyDescent="0.2">
      <c r="A96" s="21"/>
      <c r="B96" s="21"/>
      <c r="C96" s="21"/>
      <c r="D96" s="3"/>
      <c r="E96" s="3"/>
      <c r="F96" s="4"/>
      <c r="H96" s="22"/>
      <c r="I96" s="22"/>
      <c r="J96" s="4"/>
    </row>
    <row r="97" spans="1:10" s="6" customFormat="1" ht="15" customHeight="1" x14ac:dyDescent="0.2">
      <c r="A97" s="21"/>
      <c r="B97" s="21"/>
      <c r="C97" s="21"/>
      <c r="D97" s="3"/>
      <c r="E97" s="3"/>
      <c r="F97" s="4"/>
      <c r="H97" s="22"/>
      <c r="I97" s="22"/>
      <c r="J97" s="4"/>
    </row>
    <row r="98" spans="1:10" s="6" customFormat="1" ht="15" customHeight="1" x14ac:dyDescent="0.2">
      <c r="A98" s="21"/>
      <c r="B98" s="21"/>
      <c r="C98" s="21"/>
      <c r="D98" s="3"/>
      <c r="E98" s="3"/>
      <c r="F98" s="4"/>
      <c r="H98" s="22"/>
      <c r="I98" s="22"/>
      <c r="J98" s="4"/>
    </row>
    <row r="99" spans="1:10" s="6" customFormat="1" ht="15" customHeight="1" x14ac:dyDescent="0.2">
      <c r="A99" s="21"/>
      <c r="B99" s="21"/>
      <c r="C99" s="21"/>
      <c r="D99" s="3"/>
      <c r="E99" s="3"/>
      <c r="F99" s="4"/>
      <c r="H99" s="22"/>
      <c r="I99" s="22"/>
      <c r="J99" s="4"/>
    </row>
    <row r="100" spans="1:10" s="6" customFormat="1" ht="15" customHeight="1" x14ac:dyDescent="0.2">
      <c r="A100" s="21"/>
      <c r="B100" s="21"/>
      <c r="C100" s="21" t="s">
        <v>108</v>
      </c>
      <c r="D100" s="3">
        <f>SUMIF($J$8:$J$11,"="&amp;$C100,$D$8:$D$11)</f>
        <v>0</v>
      </c>
      <c r="E100" s="3">
        <f>SUMIF($J$8:$J$11,"="&amp;$C100,E$8:E$11)</f>
        <v>0</v>
      </c>
      <c r="F100" s="3">
        <f>SUMIF($J$8:$J$11,"="&amp;$C100,F$8:F$11)</f>
        <v>0</v>
      </c>
      <c r="G100" s="3">
        <f>SUMIF($J$8:$J$11,"="&amp;$C100,G$8:G$11)</f>
        <v>0</v>
      </c>
      <c r="H100" s="22"/>
      <c r="I100" s="22"/>
      <c r="J100" s="4"/>
    </row>
    <row r="101" spans="1:10" s="6" customFormat="1" ht="15" customHeight="1" x14ac:dyDescent="0.2">
      <c r="A101" s="21"/>
      <c r="B101" s="21"/>
      <c r="C101" s="21" t="s">
        <v>148</v>
      </c>
      <c r="D101" s="3">
        <f>SUMIF($J$8:$J$11,"="&amp;$C101,$D$8:$D$11)</f>
        <v>0</v>
      </c>
      <c r="E101" s="3">
        <f t="shared" ref="E101:G103" si="0">SUMIF($J$8:$J$11,"="&amp;$C101,E$8:E$11)</f>
        <v>0</v>
      </c>
      <c r="F101" s="3">
        <f t="shared" si="0"/>
        <v>0</v>
      </c>
      <c r="G101" s="3">
        <f t="shared" si="0"/>
        <v>0</v>
      </c>
      <c r="H101" s="22"/>
      <c r="I101" s="22"/>
      <c r="J101" s="4"/>
    </row>
    <row r="102" spans="1:10" s="6" customFormat="1" ht="15" customHeight="1" x14ac:dyDescent="0.2">
      <c r="A102" s="21"/>
      <c r="B102" s="21"/>
      <c r="C102" s="21" t="s">
        <v>174</v>
      </c>
      <c r="D102" s="3">
        <f>SUMIF($J$8:$J$11,"="&amp;$C102,$D$8:$D$11)</f>
        <v>0</v>
      </c>
      <c r="E102" s="3">
        <f>SUMIF($J$8:$J$11,"="&amp;$C102,E$8:E$11)</f>
        <v>0</v>
      </c>
      <c r="F102" s="3">
        <f>SUMIF($J$8:$J$11,"="&amp;$C102,F$8:F$11)</f>
        <v>0</v>
      </c>
      <c r="G102" s="3">
        <f>SUMIF($J$8:$J$11,"="&amp;$C102,G$8:G$11)</f>
        <v>0</v>
      </c>
      <c r="H102" s="22"/>
      <c r="I102" s="22"/>
      <c r="J102" s="4"/>
    </row>
    <row r="103" spans="1:10" s="6" customFormat="1" ht="15" customHeight="1" x14ac:dyDescent="0.2">
      <c r="A103" s="21"/>
      <c r="B103" s="21"/>
      <c r="C103" s="21" t="s">
        <v>110</v>
      </c>
      <c r="D103" s="3">
        <f>SUMIF($J$8:$J$11,"="&amp;$C103,$D$8:$D$11)</f>
        <v>0</v>
      </c>
      <c r="E103" s="3">
        <f t="shared" si="0"/>
        <v>0</v>
      </c>
      <c r="F103" s="3">
        <f t="shared" si="0"/>
        <v>0</v>
      </c>
      <c r="G103" s="3">
        <f t="shared" si="0"/>
        <v>0</v>
      </c>
      <c r="H103" s="22"/>
      <c r="I103" s="22"/>
      <c r="J103" s="4"/>
    </row>
    <row r="104" spans="1:10" s="6" customFormat="1" ht="15" customHeight="1" x14ac:dyDescent="0.2">
      <c r="A104" s="21"/>
      <c r="B104" s="21"/>
      <c r="C104" s="21"/>
      <c r="D104" s="3"/>
      <c r="E104" s="3"/>
      <c r="F104" s="4"/>
      <c r="H104" s="22"/>
      <c r="I104" s="22"/>
      <c r="J104" s="4"/>
    </row>
    <row r="105" spans="1:10" s="6" customFormat="1" ht="15" customHeight="1" x14ac:dyDescent="0.2">
      <c r="A105" s="21"/>
      <c r="B105" s="21"/>
      <c r="C105" s="21"/>
      <c r="D105" s="3"/>
      <c r="E105" s="3"/>
      <c r="F105" s="4"/>
      <c r="H105" s="22"/>
      <c r="I105" s="22"/>
      <c r="J105" s="4"/>
    </row>
    <row r="106" spans="1:10" s="6" customFormat="1" ht="15" customHeight="1" x14ac:dyDescent="0.2">
      <c r="A106" s="21"/>
      <c r="B106" s="21"/>
      <c r="C106" s="21"/>
      <c r="D106" s="3"/>
      <c r="E106" s="3"/>
      <c r="F106" s="4"/>
      <c r="H106" s="22"/>
      <c r="I106" s="22"/>
      <c r="J106" s="4"/>
    </row>
    <row r="107" spans="1:10" s="6" customFormat="1" ht="15" customHeight="1" x14ac:dyDescent="0.2">
      <c r="A107" s="21"/>
      <c r="B107" s="21"/>
      <c r="C107" s="21"/>
      <c r="D107" s="3"/>
      <c r="E107" s="3"/>
      <c r="F107" s="4"/>
      <c r="H107" s="22"/>
      <c r="I107" s="22"/>
      <c r="J107" s="4"/>
    </row>
    <row r="108" spans="1:10" s="6" customFormat="1" ht="15" customHeight="1" x14ac:dyDescent="0.2">
      <c r="A108" s="21"/>
      <c r="B108" s="21"/>
      <c r="C108" s="21"/>
      <c r="D108" s="3"/>
      <c r="E108" s="3"/>
      <c r="F108" s="4"/>
      <c r="H108" s="22"/>
      <c r="I108" s="22"/>
      <c r="J108" s="4"/>
    </row>
    <row r="109" spans="1:10" s="6" customFormat="1" ht="15" customHeight="1" x14ac:dyDescent="0.2">
      <c r="A109" s="21"/>
      <c r="B109" s="21"/>
      <c r="C109" s="21"/>
      <c r="D109" s="3"/>
      <c r="E109" s="3"/>
      <c r="F109" s="4"/>
      <c r="H109" s="22"/>
      <c r="I109" s="22"/>
      <c r="J109" s="4"/>
    </row>
    <row r="110" spans="1:10" s="6" customFormat="1" ht="15" customHeight="1" x14ac:dyDescent="0.2">
      <c r="A110" s="21"/>
      <c r="B110" s="21"/>
      <c r="C110" s="21"/>
      <c r="D110" s="3"/>
      <c r="E110" s="3"/>
      <c r="F110" s="4"/>
      <c r="H110" s="22"/>
      <c r="I110" s="22"/>
      <c r="J110" s="4"/>
    </row>
    <row r="111" spans="1:10" s="6" customFormat="1" ht="15" customHeight="1" x14ac:dyDescent="0.2">
      <c r="A111" s="21"/>
      <c r="B111" s="21"/>
      <c r="C111" s="21"/>
      <c r="D111" s="3"/>
      <c r="E111" s="3"/>
      <c r="F111" s="4"/>
      <c r="H111" s="22"/>
      <c r="I111" s="22"/>
      <c r="J111" s="4"/>
    </row>
    <row r="112" spans="1:10" s="6" customFormat="1" ht="15" customHeight="1" x14ac:dyDescent="0.2">
      <c r="A112" s="21"/>
      <c r="B112" s="21"/>
      <c r="C112" s="21"/>
      <c r="D112" s="3"/>
      <c r="E112" s="3"/>
      <c r="F112" s="4"/>
      <c r="H112" s="22"/>
      <c r="I112" s="22"/>
      <c r="J112" s="4"/>
    </row>
    <row r="113" spans="1:10" s="6" customFormat="1" ht="15" customHeight="1" x14ac:dyDescent="0.2">
      <c r="A113" s="21"/>
      <c r="B113" s="21"/>
      <c r="C113" s="21"/>
      <c r="D113" s="3"/>
      <c r="E113" s="3"/>
      <c r="F113" s="4"/>
      <c r="H113" s="22"/>
      <c r="I113" s="22"/>
      <c r="J113" s="4"/>
    </row>
    <row r="114" spans="1:10" s="6" customFormat="1" ht="15" customHeight="1" x14ac:dyDescent="0.2">
      <c r="A114" s="21"/>
      <c r="B114" s="21"/>
      <c r="C114" s="21"/>
      <c r="D114" s="3"/>
      <c r="E114" s="3"/>
      <c r="F114" s="4"/>
      <c r="H114" s="22"/>
      <c r="I114" s="22"/>
      <c r="J114" s="4"/>
    </row>
    <row r="115" spans="1:10" s="6" customFormat="1" ht="15" customHeight="1" x14ac:dyDescent="0.2">
      <c r="A115" s="21"/>
      <c r="B115" s="21"/>
      <c r="C115" s="21"/>
      <c r="D115" s="3"/>
      <c r="E115" s="3"/>
      <c r="F115" s="4"/>
      <c r="H115" s="22"/>
      <c r="I115" s="22"/>
      <c r="J115" s="4"/>
    </row>
    <row r="116" spans="1:10" s="6" customFormat="1" ht="15" customHeight="1" x14ac:dyDescent="0.2">
      <c r="A116" s="21"/>
      <c r="B116" s="21"/>
      <c r="C116" s="21"/>
      <c r="D116" s="3"/>
      <c r="E116" s="3"/>
      <c r="F116" s="4"/>
      <c r="H116" s="22"/>
      <c r="I116" s="22"/>
      <c r="J116" s="4"/>
    </row>
    <row r="117" spans="1:10" s="6" customFormat="1" ht="15" customHeight="1" x14ac:dyDescent="0.2">
      <c r="A117" s="21"/>
      <c r="B117" s="21"/>
      <c r="C117" s="21"/>
      <c r="D117" s="3"/>
      <c r="E117" s="3"/>
      <c r="F117" s="4"/>
      <c r="H117" s="22"/>
      <c r="I117" s="22"/>
      <c r="J117" s="4"/>
    </row>
    <row r="118" spans="1:10" s="6" customFormat="1" ht="15" customHeight="1" x14ac:dyDescent="0.2">
      <c r="A118" s="21"/>
      <c r="B118" s="21"/>
      <c r="C118" s="21"/>
      <c r="D118" s="3"/>
      <c r="E118" s="3"/>
      <c r="F118" s="4"/>
      <c r="H118" s="22"/>
      <c r="I118" s="22"/>
      <c r="J118" s="4"/>
    </row>
    <row r="119" spans="1:10" s="6" customFormat="1" ht="15" customHeight="1" x14ac:dyDescent="0.2">
      <c r="A119" s="21"/>
      <c r="B119" s="21"/>
      <c r="C119" s="21"/>
      <c r="D119" s="3"/>
      <c r="E119" s="3"/>
      <c r="F119" s="4"/>
      <c r="H119" s="22"/>
      <c r="I119" s="22"/>
      <c r="J119" s="4"/>
    </row>
    <row r="120" spans="1:10" s="6" customFormat="1" ht="15" customHeight="1" x14ac:dyDescent="0.2">
      <c r="A120" s="21"/>
      <c r="B120" s="21"/>
      <c r="C120" s="21"/>
      <c r="D120" s="3"/>
      <c r="E120" s="3"/>
      <c r="F120" s="4"/>
      <c r="H120" s="22"/>
      <c r="I120" s="22"/>
      <c r="J120" s="4"/>
    </row>
    <row r="121" spans="1:10" s="6" customFormat="1" ht="15" customHeight="1" x14ac:dyDescent="0.2">
      <c r="A121" s="21"/>
      <c r="B121" s="21"/>
      <c r="C121" s="21"/>
      <c r="D121" s="3"/>
      <c r="E121" s="3"/>
      <c r="F121" s="4"/>
      <c r="H121" s="22"/>
      <c r="I121" s="22"/>
      <c r="J121" s="4"/>
    </row>
    <row r="122" spans="1:10" s="6" customFormat="1" ht="15" customHeight="1" x14ac:dyDescent="0.2">
      <c r="A122" s="21"/>
      <c r="B122" s="21"/>
      <c r="C122" s="21"/>
      <c r="D122" s="3"/>
      <c r="E122" s="3"/>
      <c r="F122" s="4"/>
      <c r="H122" s="22"/>
      <c r="I122" s="22"/>
      <c r="J122" s="4"/>
    </row>
    <row r="123" spans="1:10" s="6" customFormat="1" ht="15" customHeight="1" x14ac:dyDescent="0.2">
      <c r="A123" s="21"/>
      <c r="B123" s="21"/>
      <c r="C123" s="21"/>
      <c r="D123" s="3"/>
      <c r="E123" s="3"/>
      <c r="F123" s="4"/>
      <c r="H123" s="22"/>
      <c r="I123" s="22"/>
      <c r="J123" s="4"/>
    </row>
    <row r="124" spans="1:10" s="6" customFormat="1" ht="15" customHeight="1" x14ac:dyDescent="0.2">
      <c r="A124" s="21"/>
      <c r="B124" s="21"/>
      <c r="C124" s="21"/>
      <c r="D124" s="3"/>
      <c r="E124" s="3"/>
      <c r="F124" s="4"/>
      <c r="H124" s="22"/>
      <c r="I124" s="22"/>
      <c r="J124" s="4"/>
    </row>
    <row r="125" spans="1:10" s="6" customFormat="1" ht="15" customHeight="1" x14ac:dyDescent="0.2">
      <c r="A125" s="21"/>
      <c r="B125" s="21"/>
      <c r="C125" s="21"/>
      <c r="D125" s="3"/>
      <c r="E125" s="3"/>
      <c r="F125" s="4"/>
      <c r="H125" s="22"/>
      <c r="I125" s="22"/>
      <c r="J125" s="4"/>
    </row>
    <row r="126" spans="1:10" s="6" customFormat="1" ht="15" customHeight="1" x14ac:dyDescent="0.2">
      <c r="A126" s="21"/>
      <c r="B126" s="21"/>
      <c r="C126" s="21"/>
      <c r="D126" s="3"/>
      <c r="E126" s="3"/>
      <c r="F126" s="4"/>
      <c r="H126" s="22"/>
      <c r="I126" s="22"/>
      <c r="J126" s="4"/>
    </row>
    <row r="127" spans="1:10" s="6" customFormat="1" ht="15" customHeight="1" x14ac:dyDescent="0.2">
      <c r="A127" s="21"/>
      <c r="B127" s="21"/>
      <c r="C127" s="21"/>
      <c r="D127" s="3"/>
      <c r="E127" s="3"/>
      <c r="F127" s="4"/>
      <c r="H127" s="22"/>
      <c r="I127" s="22"/>
      <c r="J127" s="4"/>
    </row>
    <row r="128" spans="1:10" s="6" customFormat="1" ht="15" customHeight="1" x14ac:dyDescent="0.2">
      <c r="A128" s="21"/>
      <c r="B128" s="21"/>
      <c r="C128" s="21"/>
      <c r="D128" s="3"/>
      <c r="E128" s="3"/>
      <c r="F128" s="4"/>
      <c r="H128" s="22"/>
      <c r="I128" s="22"/>
      <c r="J128" s="4"/>
    </row>
    <row r="129" spans="1:10" s="6" customFormat="1" ht="15" customHeight="1" x14ac:dyDescent="0.2">
      <c r="A129" s="21"/>
      <c r="B129" s="21"/>
      <c r="C129" s="21"/>
      <c r="D129" s="3"/>
      <c r="E129" s="3"/>
      <c r="F129" s="4"/>
      <c r="H129" s="22"/>
      <c r="I129" s="22"/>
      <c r="J129" s="4"/>
    </row>
    <row r="130" spans="1:10" s="6" customFormat="1" ht="15" customHeight="1" x14ac:dyDescent="0.2">
      <c r="A130" s="21"/>
      <c r="B130" s="21"/>
      <c r="C130" s="21"/>
      <c r="D130" s="3"/>
      <c r="E130" s="3"/>
      <c r="F130" s="4"/>
      <c r="H130" s="22"/>
      <c r="I130" s="22"/>
      <c r="J130" s="4"/>
    </row>
    <row r="131" spans="1:10" s="6" customFormat="1" ht="15" customHeight="1" x14ac:dyDescent="0.2">
      <c r="A131" s="21"/>
      <c r="B131" s="21"/>
      <c r="C131" s="21"/>
      <c r="D131" s="3"/>
      <c r="E131" s="3"/>
      <c r="F131" s="4"/>
      <c r="H131" s="22"/>
      <c r="I131" s="22"/>
      <c r="J131" s="4"/>
    </row>
    <row r="132" spans="1:10" s="6" customFormat="1" ht="15" customHeight="1" x14ac:dyDescent="0.2">
      <c r="A132" s="21"/>
      <c r="B132" s="21"/>
      <c r="C132" s="21"/>
      <c r="D132" s="3"/>
      <c r="E132" s="3"/>
      <c r="F132" s="4"/>
      <c r="H132" s="22"/>
      <c r="I132" s="22"/>
      <c r="J132" s="4"/>
    </row>
    <row r="133" spans="1:10" s="6" customFormat="1" ht="15" customHeight="1" x14ac:dyDescent="0.2">
      <c r="A133" s="21"/>
      <c r="B133" s="21"/>
      <c r="C133" s="21"/>
      <c r="D133" s="3"/>
      <c r="E133" s="3"/>
      <c r="F133" s="4"/>
      <c r="H133" s="22"/>
      <c r="I133" s="22"/>
      <c r="J133" s="4"/>
    </row>
    <row r="134" spans="1:10" s="6" customFormat="1" ht="15" customHeight="1" x14ac:dyDescent="0.2">
      <c r="A134" s="21"/>
      <c r="B134" s="21"/>
      <c r="C134" s="21"/>
      <c r="D134" s="3"/>
      <c r="E134" s="3"/>
      <c r="F134" s="4"/>
      <c r="H134" s="22"/>
      <c r="I134" s="22"/>
      <c r="J134" s="4"/>
    </row>
    <row r="135" spans="1:10" s="6" customFormat="1" ht="15" customHeight="1" x14ac:dyDescent="0.2">
      <c r="A135" s="21"/>
      <c r="B135" s="21"/>
      <c r="C135" s="21"/>
      <c r="D135" s="3"/>
      <c r="E135" s="3"/>
      <c r="F135" s="4"/>
      <c r="H135" s="22"/>
      <c r="I135" s="22"/>
      <c r="J135" s="4"/>
    </row>
    <row r="136" spans="1:10" s="6" customFormat="1" ht="15" customHeight="1" x14ac:dyDescent="0.2">
      <c r="A136" s="21"/>
      <c r="B136" s="21"/>
      <c r="C136" s="21"/>
      <c r="D136" s="3"/>
      <c r="E136" s="3"/>
      <c r="F136" s="4"/>
      <c r="H136" s="22"/>
      <c r="I136" s="22"/>
      <c r="J136" s="4"/>
    </row>
    <row r="137" spans="1:10" s="6" customFormat="1" ht="15" customHeight="1" x14ac:dyDescent="0.2">
      <c r="A137" s="21"/>
      <c r="B137" s="21"/>
      <c r="C137" s="21"/>
      <c r="D137" s="3"/>
      <c r="E137" s="3"/>
      <c r="F137" s="4"/>
      <c r="H137" s="22"/>
      <c r="I137" s="22"/>
      <c r="J137" s="4"/>
    </row>
    <row r="138" spans="1:10" s="6" customFormat="1" ht="15" customHeight="1" x14ac:dyDescent="0.2">
      <c r="A138" s="21"/>
      <c r="B138" s="21"/>
      <c r="C138" s="21"/>
      <c r="D138" s="3"/>
      <c r="E138" s="3"/>
      <c r="F138" s="4"/>
      <c r="H138" s="22"/>
      <c r="I138" s="22"/>
      <c r="J138" s="4"/>
    </row>
    <row r="139" spans="1:10" s="6" customFormat="1" ht="15" customHeight="1" x14ac:dyDescent="0.2">
      <c r="A139" s="21"/>
      <c r="B139" s="21"/>
      <c r="C139" s="21"/>
      <c r="D139" s="3"/>
      <c r="E139" s="3"/>
      <c r="F139" s="4"/>
      <c r="H139" s="22"/>
      <c r="I139" s="22"/>
      <c r="J139" s="4"/>
    </row>
    <row r="140" spans="1:10" s="6" customFormat="1" ht="15" customHeight="1" x14ac:dyDescent="0.2">
      <c r="A140" s="21"/>
      <c r="B140" s="21"/>
      <c r="C140" s="21"/>
      <c r="D140" s="3"/>
      <c r="E140" s="3"/>
      <c r="F140" s="4"/>
      <c r="H140" s="22"/>
      <c r="I140" s="22"/>
      <c r="J140" s="4"/>
    </row>
    <row r="141" spans="1:10" s="6" customFormat="1" ht="15" customHeight="1" x14ac:dyDescent="0.2">
      <c r="A141" s="21"/>
      <c r="B141" s="21"/>
      <c r="C141" s="21"/>
      <c r="D141" s="3"/>
      <c r="E141" s="3"/>
      <c r="F141" s="4"/>
      <c r="H141" s="22"/>
      <c r="I141" s="22"/>
      <c r="J141" s="4"/>
    </row>
    <row r="142" spans="1:10" s="6" customFormat="1" ht="15" customHeight="1" x14ac:dyDescent="0.2">
      <c r="A142" s="21"/>
      <c r="B142" s="21"/>
      <c r="C142" s="21"/>
      <c r="D142" s="3"/>
      <c r="E142" s="3"/>
      <c r="F142" s="4"/>
      <c r="H142" s="22"/>
      <c r="I142" s="22"/>
      <c r="J142" s="4"/>
    </row>
    <row r="143" spans="1:10" s="6" customFormat="1" ht="15" customHeight="1" x14ac:dyDescent="0.2">
      <c r="A143" s="21"/>
      <c r="B143" s="21"/>
      <c r="C143" s="21"/>
      <c r="D143" s="3"/>
      <c r="E143" s="3"/>
      <c r="F143" s="4"/>
      <c r="H143" s="22"/>
      <c r="I143" s="22"/>
      <c r="J143" s="4"/>
    </row>
    <row r="144" spans="1:10" s="6" customFormat="1" ht="15" customHeight="1" x14ac:dyDescent="0.2">
      <c r="A144" s="21"/>
      <c r="B144" s="21"/>
      <c r="C144" s="21"/>
      <c r="D144" s="3"/>
      <c r="E144" s="3"/>
      <c r="F144" s="4"/>
      <c r="H144" s="22"/>
      <c r="I144" s="22"/>
      <c r="J144" s="4"/>
    </row>
    <row r="145" spans="1:10" s="6" customFormat="1" ht="15" customHeight="1" x14ac:dyDescent="0.2">
      <c r="A145" s="21"/>
      <c r="B145" s="21"/>
      <c r="C145" s="21"/>
      <c r="D145" s="3"/>
      <c r="E145" s="3"/>
      <c r="F145" s="4"/>
      <c r="H145" s="22"/>
      <c r="I145" s="22"/>
      <c r="J145" s="4"/>
    </row>
    <row r="146" spans="1:10" s="6" customFormat="1" ht="15" customHeight="1" x14ac:dyDescent="0.2">
      <c r="A146" s="21"/>
      <c r="B146" s="21"/>
      <c r="C146" s="21"/>
      <c r="D146" s="3"/>
      <c r="E146" s="3"/>
      <c r="F146" s="4"/>
      <c r="H146" s="22"/>
      <c r="I146" s="22"/>
      <c r="J146" s="4"/>
    </row>
    <row r="147" spans="1:10" s="6" customFormat="1" ht="15" customHeight="1" x14ac:dyDescent="0.2">
      <c r="A147" s="21"/>
      <c r="B147" s="21"/>
      <c r="C147" s="21"/>
      <c r="D147" s="3"/>
      <c r="E147" s="3"/>
      <c r="F147" s="4"/>
      <c r="H147" s="22"/>
      <c r="I147" s="22"/>
      <c r="J147" s="4"/>
    </row>
    <row r="148" spans="1:10" s="6" customFormat="1" ht="15" customHeight="1" x14ac:dyDescent="0.2">
      <c r="A148" s="21"/>
      <c r="B148" s="21"/>
      <c r="C148" s="21"/>
      <c r="D148" s="3"/>
      <c r="E148" s="3"/>
      <c r="F148" s="4"/>
      <c r="H148" s="22"/>
      <c r="I148" s="22"/>
      <c r="J148" s="4"/>
    </row>
    <row r="149" spans="1:10" s="6" customFormat="1" ht="15" customHeight="1" x14ac:dyDescent="0.2">
      <c r="A149" s="21"/>
      <c r="B149" s="21"/>
      <c r="C149" s="21"/>
      <c r="D149" s="3"/>
      <c r="E149" s="3"/>
      <c r="F149" s="4"/>
      <c r="H149" s="22"/>
      <c r="I149" s="22"/>
      <c r="J149" s="4"/>
    </row>
    <row r="150" spans="1:10" s="6" customFormat="1" ht="15" customHeight="1" x14ac:dyDescent="0.2">
      <c r="A150" s="21"/>
      <c r="B150" s="21"/>
      <c r="C150" s="21"/>
      <c r="D150" s="3"/>
      <c r="E150" s="3"/>
      <c r="F150" s="4"/>
      <c r="H150" s="22"/>
      <c r="I150" s="22"/>
      <c r="J150" s="4"/>
    </row>
    <row r="151" spans="1:10" s="6" customFormat="1" ht="15" customHeight="1" x14ac:dyDescent="0.2">
      <c r="A151" s="21"/>
      <c r="B151" s="21"/>
      <c r="C151" s="21"/>
      <c r="D151" s="3"/>
      <c r="E151" s="3"/>
      <c r="F151" s="4"/>
      <c r="H151" s="22"/>
      <c r="I151" s="22"/>
      <c r="J151" s="4"/>
    </row>
    <row r="152" spans="1:10" s="6" customFormat="1" ht="15" customHeight="1" x14ac:dyDescent="0.2">
      <c r="A152" s="21"/>
      <c r="B152" s="21"/>
      <c r="C152" s="21"/>
      <c r="D152" s="3"/>
      <c r="E152" s="3"/>
      <c r="F152" s="4"/>
      <c r="H152" s="22"/>
      <c r="I152" s="22"/>
      <c r="J152" s="4"/>
    </row>
    <row r="153" spans="1:10" s="6" customFormat="1" ht="15" customHeight="1" x14ac:dyDescent="0.2">
      <c r="A153" s="21"/>
      <c r="B153" s="21"/>
      <c r="C153" s="21"/>
      <c r="D153" s="3"/>
      <c r="E153" s="3"/>
      <c r="F153" s="4"/>
      <c r="H153" s="22"/>
      <c r="I153" s="22"/>
      <c r="J153" s="4"/>
    </row>
    <row r="154" spans="1:10" s="6" customFormat="1" ht="15" customHeight="1" x14ac:dyDescent="0.2">
      <c r="A154" s="21"/>
      <c r="B154" s="21"/>
      <c r="C154" s="21"/>
      <c r="D154" s="3"/>
      <c r="E154" s="3"/>
      <c r="F154" s="4"/>
      <c r="H154" s="22"/>
      <c r="I154" s="22"/>
      <c r="J154" s="4"/>
    </row>
    <row r="155" spans="1:10" s="6" customFormat="1" ht="15" customHeight="1" x14ac:dyDescent="0.2">
      <c r="A155" s="21"/>
      <c r="B155" s="21"/>
      <c r="C155" s="21"/>
      <c r="D155" s="3"/>
      <c r="E155" s="3"/>
      <c r="F155" s="4"/>
      <c r="H155" s="22"/>
      <c r="I155" s="22"/>
      <c r="J155" s="4"/>
    </row>
    <row r="156" spans="1:10" s="6" customFormat="1" ht="15" customHeight="1" x14ac:dyDescent="0.2">
      <c r="A156" s="21"/>
      <c r="B156" s="21"/>
      <c r="C156" s="21"/>
      <c r="D156" s="3"/>
      <c r="E156" s="3"/>
      <c r="F156" s="4"/>
      <c r="H156" s="22"/>
      <c r="I156" s="22"/>
      <c r="J156" s="4"/>
    </row>
    <row r="157" spans="1:10" s="6" customFormat="1" ht="15" customHeight="1" x14ac:dyDescent="0.2">
      <c r="A157" s="21"/>
      <c r="B157" s="21"/>
      <c r="C157" s="21"/>
      <c r="D157" s="3"/>
      <c r="E157" s="3"/>
      <c r="F157" s="4"/>
      <c r="H157" s="22"/>
      <c r="I157" s="22"/>
      <c r="J157" s="4"/>
    </row>
    <row r="158" spans="1:10" s="6" customFormat="1" ht="15" customHeight="1" x14ac:dyDescent="0.2">
      <c r="A158" s="21"/>
      <c r="B158" s="21"/>
      <c r="C158" s="21"/>
      <c r="D158" s="3"/>
      <c r="E158" s="3"/>
      <c r="F158" s="4"/>
      <c r="H158" s="22"/>
      <c r="I158" s="22"/>
      <c r="J158" s="4"/>
    </row>
    <row r="159" spans="1:10" s="6" customFormat="1" ht="15" customHeight="1" x14ac:dyDescent="0.2">
      <c r="A159" s="21"/>
      <c r="B159" s="21"/>
      <c r="C159" s="21"/>
      <c r="D159" s="3"/>
      <c r="E159" s="3"/>
      <c r="F159" s="4"/>
      <c r="H159" s="22"/>
      <c r="I159" s="22"/>
      <c r="J159" s="4"/>
    </row>
    <row r="160" spans="1:10" s="6" customFormat="1" ht="15" customHeight="1" x14ac:dyDescent="0.2">
      <c r="A160" s="21"/>
      <c r="B160" s="21"/>
      <c r="C160" s="21"/>
      <c r="D160" s="3"/>
      <c r="E160" s="3"/>
      <c r="F160" s="4"/>
      <c r="H160" s="22"/>
      <c r="I160" s="22"/>
      <c r="J160" s="4"/>
    </row>
    <row r="161" spans="1:10" s="6" customFormat="1" ht="15" customHeight="1" x14ac:dyDescent="0.2">
      <c r="A161" s="21"/>
      <c r="B161" s="21"/>
      <c r="C161" s="21"/>
      <c r="D161" s="3"/>
      <c r="E161" s="3"/>
      <c r="F161" s="4"/>
      <c r="H161" s="22"/>
      <c r="I161" s="22"/>
      <c r="J161" s="4"/>
    </row>
    <row r="162" spans="1:10" s="6" customFormat="1" ht="15" customHeight="1" x14ac:dyDescent="0.2">
      <c r="A162" s="21"/>
      <c r="B162" s="21"/>
      <c r="C162" s="21"/>
      <c r="D162" s="3"/>
      <c r="E162" s="3"/>
      <c r="F162" s="4"/>
      <c r="H162" s="22"/>
      <c r="I162" s="22"/>
      <c r="J162" s="4"/>
    </row>
    <row r="163" spans="1:10" s="6" customFormat="1" ht="15" customHeight="1" x14ac:dyDescent="0.2">
      <c r="A163" s="21"/>
      <c r="B163" s="21"/>
      <c r="C163" s="21"/>
      <c r="D163" s="3"/>
      <c r="E163" s="3"/>
      <c r="F163" s="4"/>
      <c r="H163" s="22"/>
      <c r="I163" s="22"/>
      <c r="J163" s="4"/>
    </row>
    <row r="164" spans="1:10" s="6" customFormat="1" ht="15" customHeight="1" x14ac:dyDescent="0.2">
      <c r="A164" s="21"/>
      <c r="B164" s="21"/>
      <c r="C164" s="21"/>
      <c r="D164" s="3"/>
      <c r="E164" s="3"/>
      <c r="F164" s="4"/>
      <c r="H164" s="22"/>
      <c r="I164" s="22"/>
      <c r="J164" s="4"/>
    </row>
    <row r="165" spans="1:10" s="6" customFormat="1" ht="15" customHeight="1" x14ac:dyDescent="0.2">
      <c r="A165" s="21"/>
      <c r="B165" s="21"/>
      <c r="C165" s="21"/>
      <c r="D165" s="3"/>
      <c r="E165" s="3"/>
      <c r="F165" s="4"/>
      <c r="H165" s="22"/>
      <c r="I165" s="22"/>
      <c r="J165" s="4"/>
    </row>
    <row r="166" spans="1:10" s="6" customFormat="1" ht="15" customHeight="1" x14ac:dyDescent="0.2">
      <c r="A166" s="21"/>
      <c r="B166" s="21"/>
      <c r="C166" s="21"/>
      <c r="D166" s="3"/>
      <c r="E166" s="3"/>
      <c r="F166" s="4"/>
      <c r="H166" s="22"/>
      <c r="I166" s="22"/>
      <c r="J166" s="4"/>
    </row>
    <row r="167" spans="1:10" s="6" customFormat="1" ht="15" customHeight="1" x14ac:dyDescent="0.2">
      <c r="A167" s="21"/>
      <c r="B167" s="21"/>
      <c r="C167" s="21"/>
      <c r="D167" s="3"/>
      <c r="E167" s="3"/>
      <c r="F167" s="4"/>
      <c r="H167" s="22"/>
      <c r="I167" s="22"/>
      <c r="J167" s="4"/>
    </row>
    <row r="168" spans="1:10" s="6" customFormat="1" ht="15" customHeight="1" x14ac:dyDescent="0.2">
      <c r="A168" s="21"/>
      <c r="B168" s="21"/>
      <c r="C168" s="21"/>
      <c r="D168" s="3"/>
      <c r="E168" s="3"/>
      <c r="F168" s="4"/>
      <c r="H168" s="22"/>
      <c r="I168" s="22"/>
      <c r="J168" s="4"/>
    </row>
    <row r="169" spans="1:10" s="6" customFormat="1" ht="15" customHeight="1" x14ac:dyDescent="0.2">
      <c r="A169" s="21"/>
      <c r="B169" s="21"/>
      <c r="C169" s="21"/>
      <c r="D169" s="3"/>
      <c r="E169" s="3"/>
      <c r="F169" s="4"/>
      <c r="H169" s="22"/>
      <c r="I169" s="22"/>
      <c r="J169" s="4"/>
    </row>
    <row r="170" spans="1:10" s="6" customFormat="1" ht="15" customHeight="1" x14ac:dyDescent="0.2">
      <c r="A170" s="21"/>
      <c r="B170" s="21"/>
      <c r="C170" s="21"/>
      <c r="D170" s="3"/>
      <c r="E170" s="3"/>
      <c r="F170" s="4"/>
      <c r="H170" s="22"/>
      <c r="I170" s="22"/>
      <c r="J170" s="4"/>
    </row>
    <row r="171" spans="1:10" s="6" customFormat="1" ht="15" customHeight="1" x14ac:dyDescent="0.2">
      <c r="A171" s="21"/>
      <c r="B171" s="21"/>
      <c r="C171" s="21"/>
      <c r="D171" s="3"/>
      <c r="E171" s="3"/>
      <c r="F171" s="4"/>
      <c r="H171" s="22"/>
      <c r="I171" s="22"/>
      <c r="J171" s="4"/>
    </row>
    <row r="172" spans="1:10" s="6" customFormat="1" ht="15" customHeight="1" x14ac:dyDescent="0.2">
      <c r="A172" s="21"/>
      <c r="B172" s="21"/>
      <c r="C172" s="21"/>
      <c r="D172" s="3"/>
      <c r="E172" s="3"/>
      <c r="F172" s="4"/>
      <c r="H172" s="22"/>
      <c r="I172" s="22"/>
      <c r="J172" s="4"/>
    </row>
    <row r="173" spans="1:10" s="6" customFormat="1" ht="15" customHeight="1" x14ac:dyDescent="0.2">
      <c r="A173" s="21"/>
      <c r="B173" s="21"/>
      <c r="C173" s="21"/>
      <c r="D173" s="3"/>
      <c r="E173" s="3"/>
      <c r="F173" s="4"/>
      <c r="H173" s="22"/>
      <c r="I173" s="22"/>
      <c r="J173" s="4"/>
    </row>
    <row r="174" spans="1:10" s="6" customFormat="1" ht="15" customHeight="1" x14ac:dyDescent="0.2">
      <c r="A174" s="21"/>
      <c r="B174" s="21"/>
      <c r="C174" s="21"/>
      <c r="D174" s="3"/>
      <c r="E174" s="3"/>
      <c r="F174" s="4"/>
      <c r="H174" s="22"/>
      <c r="I174" s="22"/>
      <c r="J174" s="4"/>
    </row>
    <row r="175" spans="1:10" s="6" customFormat="1" ht="15" customHeight="1" x14ac:dyDescent="0.2">
      <c r="A175" s="21"/>
      <c r="B175" s="21"/>
      <c r="C175" s="21"/>
      <c r="D175" s="3"/>
      <c r="E175" s="3"/>
      <c r="F175" s="4"/>
      <c r="H175" s="22"/>
      <c r="I175" s="22"/>
      <c r="J175" s="4"/>
    </row>
    <row r="176" spans="1:10" s="6" customFormat="1" ht="15" customHeight="1" x14ac:dyDescent="0.2">
      <c r="A176" s="21"/>
      <c r="B176" s="21"/>
      <c r="C176" s="21"/>
      <c r="D176" s="3"/>
      <c r="E176" s="3"/>
      <c r="F176" s="4"/>
      <c r="H176" s="22"/>
      <c r="I176" s="22"/>
      <c r="J176" s="4"/>
    </row>
    <row r="177" spans="1:10" s="6" customFormat="1" ht="15" customHeight="1" x14ac:dyDescent="0.2">
      <c r="A177" s="21"/>
      <c r="B177" s="21"/>
      <c r="C177" s="21"/>
      <c r="D177" s="3"/>
      <c r="E177" s="3"/>
      <c r="F177" s="4"/>
      <c r="H177" s="22"/>
      <c r="I177" s="22"/>
      <c r="J177" s="4"/>
    </row>
    <row r="178" spans="1:10" s="6" customFormat="1" ht="15" customHeight="1" x14ac:dyDescent="0.2">
      <c r="A178" s="21"/>
      <c r="B178" s="21"/>
      <c r="C178" s="21"/>
      <c r="D178" s="3"/>
      <c r="E178" s="3"/>
      <c r="F178" s="4"/>
      <c r="H178" s="22"/>
      <c r="I178" s="22"/>
      <c r="J178" s="4"/>
    </row>
    <row r="179" spans="1:10" s="6" customFormat="1" ht="15" customHeight="1" x14ac:dyDescent="0.2">
      <c r="A179" s="21"/>
      <c r="B179" s="21"/>
      <c r="C179" s="21"/>
      <c r="D179" s="3"/>
      <c r="E179" s="3"/>
      <c r="F179" s="4"/>
      <c r="H179" s="22"/>
      <c r="I179" s="22"/>
      <c r="J179" s="4"/>
    </row>
    <row r="180" spans="1:10" s="6" customFormat="1" ht="15" customHeight="1" x14ac:dyDescent="0.2">
      <c r="A180" s="21"/>
      <c r="B180" s="21"/>
      <c r="C180" s="21"/>
      <c r="D180" s="3"/>
      <c r="E180" s="3"/>
      <c r="F180" s="4"/>
      <c r="H180" s="22"/>
      <c r="I180" s="22"/>
      <c r="J180" s="4"/>
    </row>
    <row r="181" spans="1:10" s="6" customFormat="1" ht="15" customHeight="1" x14ac:dyDescent="0.2">
      <c r="A181" s="21"/>
      <c r="B181" s="21"/>
      <c r="C181" s="21"/>
      <c r="D181" s="3"/>
      <c r="E181" s="3"/>
      <c r="F181" s="4"/>
      <c r="H181" s="22"/>
      <c r="I181" s="22"/>
      <c r="J181" s="4"/>
    </row>
    <row r="182" spans="1:10" s="6" customFormat="1" ht="15" customHeight="1" x14ac:dyDescent="0.2">
      <c r="A182" s="21"/>
      <c r="B182" s="21"/>
      <c r="C182" s="21"/>
      <c r="D182" s="3"/>
      <c r="E182" s="3"/>
      <c r="F182" s="4"/>
      <c r="H182" s="22"/>
      <c r="I182" s="22"/>
      <c r="J182" s="4"/>
    </row>
    <row r="183" spans="1:10" s="6" customFormat="1" ht="15" customHeight="1" x14ac:dyDescent="0.2">
      <c r="A183" s="21"/>
      <c r="B183" s="21"/>
      <c r="C183" s="21"/>
      <c r="D183" s="3"/>
      <c r="E183" s="3"/>
      <c r="F183" s="4"/>
      <c r="H183" s="22"/>
      <c r="I183" s="22"/>
      <c r="J183" s="4"/>
    </row>
    <row r="184" spans="1:10" s="6" customFormat="1" ht="15" customHeight="1" x14ac:dyDescent="0.2">
      <c r="A184" s="21"/>
      <c r="B184" s="21"/>
      <c r="C184" s="21"/>
      <c r="D184" s="3"/>
      <c r="E184" s="3"/>
      <c r="F184" s="4"/>
      <c r="H184" s="22"/>
      <c r="I184" s="22"/>
      <c r="J184" s="4"/>
    </row>
    <row r="185" spans="1:10" s="6" customFormat="1" ht="15" customHeight="1" x14ac:dyDescent="0.2">
      <c r="A185" s="21"/>
      <c r="B185" s="21"/>
      <c r="C185" s="21"/>
      <c r="D185" s="3"/>
      <c r="E185" s="3"/>
      <c r="F185" s="4"/>
      <c r="H185" s="22"/>
      <c r="I185" s="22"/>
      <c r="J185" s="4"/>
    </row>
    <row r="186" spans="1:10" s="6" customFormat="1" ht="15" customHeight="1" x14ac:dyDescent="0.2">
      <c r="A186" s="21"/>
      <c r="B186" s="21"/>
      <c r="C186" s="21"/>
      <c r="D186" s="3"/>
      <c r="E186" s="3"/>
      <c r="F186" s="4"/>
      <c r="H186" s="22"/>
      <c r="I186" s="22"/>
      <c r="J186" s="4"/>
    </row>
    <row r="187" spans="1:10" s="6" customFormat="1" ht="15" customHeight="1" x14ac:dyDescent="0.2">
      <c r="A187" s="21"/>
      <c r="B187" s="21"/>
      <c r="C187" s="21"/>
      <c r="D187" s="3"/>
      <c r="E187" s="3"/>
      <c r="F187" s="4"/>
      <c r="H187" s="22"/>
      <c r="I187" s="22"/>
      <c r="J187" s="4"/>
    </row>
    <row r="188" spans="1:10" s="6" customFormat="1" ht="15" customHeight="1" x14ac:dyDescent="0.2">
      <c r="A188" s="21"/>
      <c r="B188" s="21"/>
      <c r="C188" s="21"/>
      <c r="D188" s="3"/>
      <c r="E188" s="3"/>
      <c r="F188" s="4"/>
      <c r="H188" s="22"/>
      <c r="I188" s="22"/>
      <c r="J188" s="4"/>
    </row>
    <row r="189" spans="1:10" s="6" customFormat="1" ht="15" customHeight="1" x14ac:dyDescent="0.2">
      <c r="A189" s="21"/>
      <c r="B189" s="21"/>
      <c r="C189" s="21"/>
      <c r="D189" s="3"/>
      <c r="E189" s="3"/>
      <c r="F189" s="4"/>
      <c r="H189" s="22"/>
      <c r="I189" s="22"/>
      <c r="J189" s="4"/>
    </row>
    <row r="190" spans="1:10" s="6" customFormat="1" ht="15" customHeight="1" x14ac:dyDescent="0.2">
      <c r="A190" s="21"/>
      <c r="B190" s="21"/>
      <c r="C190" s="21"/>
      <c r="D190" s="3"/>
      <c r="E190" s="3"/>
      <c r="F190" s="4"/>
      <c r="H190" s="22"/>
      <c r="I190" s="22"/>
      <c r="J190" s="4"/>
    </row>
    <row r="191" spans="1:10" s="6" customFormat="1" ht="15" customHeight="1" x14ac:dyDescent="0.2">
      <c r="A191" s="21"/>
      <c r="B191" s="21"/>
      <c r="C191" s="21"/>
      <c r="D191" s="3"/>
      <c r="E191" s="3"/>
      <c r="F191" s="4"/>
      <c r="H191" s="22"/>
      <c r="I191" s="22"/>
      <c r="J191" s="4"/>
    </row>
    <row r="192" spans="1:10" s="6" customFormat="1" ht="15" customHeight="1" x14ac:dyDescent="0.2">
      <c r="A192" s="21"/>
      <c r="B192" s="21"/>
      <c r="C192" s="21"/>
      <c r="D192" s="3"/>
      <c r="E192" s="3"/>
      <c r="F192" s="4"/>
      <c r="H192" s="22"/>
      <c r="I192" s="22"/>
      <c r="J192" s="4"/>
    </row>
    <row r="193" spans="1:10" s="6" customFormat="1" ht="15" customHeight="1" x14ac:dyDescent="0.2">
      <c r="A193" s="21"/>
      <c r="B193" s="21"/>
      <c r="C193" s="21"/>
      <c r="D193" s="3"/>
      <c r="E193" s="3"/>
      <c r="F193" s="4"/>
      <c r="H193" s="22"/>
      <c r="I193" s="22"/>
      <c r="J193" s="4"/>
    </row>
    <row r="194" spans="1:10" s="6" customFormat="1" ht="15" customHeight="1" x14ac:dyDescent="0.2">
      <c r="A194" s="21"/>
      <c r="B194" s="21"/>
      <c r="C194" s="21"/>
      <c r="D194" s="3"/>
      <c r="E194" s="3"/>
      <c r="F194" s="4"/>
      <c r="H194" s="22"/>
      <c r="I194" s="22"/>
      <c r="J194" s="4"/>
    </row>
    <row r="195" spans="1:10" s="6" customFormat="1" ht="15" customHeight="1" x14ac:dyDescent="0.2">
      <c r="A195" s="21"/>
      <c r="B195" s="21"/>
      <c r="C195" s="21"/>
      <c r="D195" s="3"/>
      <c r="E195" s="3"/>
      <c r="F195" s="4"/>
      <c r="H195" s="22"/>
      <c r="I195" s="22"/>
      <c r="J195" s="4"/>
    </row>
    <row r="196" spans="1:10" s="6" customFormat="1" ht="15" customHeight="1" x14ac:dyDescent="0.2">
      <c r="A196" s="21"/>
      <c r="B196" s="21"/>
      <c r="C196" s="21"/>
      <c r="D196" s="3"/>
      <c r="E196" s="3"/>
      <c r="F196" s="4"/>
      <c r="H196" s="22"/>
      <c r="I196" s="22"/>
      <c r="J196" s="4"/>
    </row>
    <row r="197" spans="1:10" s="6" customFormat="1" ht="15" customHeight="1" x14ac:dyDescent="0.2">
      <c r="A197" s="21"/>
      <c r="B197" s="21"/>
      <c r="C197" s="21"/>
      <c r="D197" s="3"/>
      <c r="E197" s="3"/>
      <c r="F197" s="4"/>
      <c r="H197" s="22"/>
      <c r="I197" s="22"/>
      <c r="J197" s="4"/>
    </row>
    <row r="198" spans="1:10" s="6" customFormat="1" ht="15" customHeight="1" x14ac:dyDescent="0.2">
      <c r="A198" s="21"/>
      <c r="B198" s="21"/>
      <c r="C198" s="21"/>
      <c r="D198" s="3"/>
      <c r="E198" s="3"/>
      <c r="F198" s="4"/>
      <c r="H198" s="22"/>
      <c r="I198" s="22"/>
      <c r="J198" s="4"/>
    </row>
    <row r="199" spans="1:10" s="6" customFormat="1" ht="15" customHeight="1" x14ac:dyDescent="0.2">
      <c r="A199" s="21"/>
      <c r="B199" s="21"/>
      <c r="C199" s="21"/>
      <c r="D199" s="3"/>
      <c r="E199" s="3"/>
      <c r="F199" s="4"/>
      <c r="H199" s="22"/>
      <c r="I199" s="22"/>
      <c r="J199" s="4"/>
    </row>
    <row r="200" spans="1:10" s="6" customFormat="1" ht="15" customHeight="1" x14ac:dyDescent="0.2">
      <c r="A200" s="21"/>
      <c r="B200" s="21"/>
      <c r="C200" s="21"/>
      <c r="D200" s="3"/>
      <c r="E200" s="3"/>
      <c r="F200" s="4"/>
      <c r="H200" s="22"/>
      <c r="I200" s="22"/>
      <c r="J200" s="4"/>
    </row>
    <row r="201" spans="1:10" s="6" customFormat="1" ht="15" customHeight="1" x14ac:dyDescent="0.2">
      <c r="A201" s="21"/>
      <c r="B201" s="21"/>
      <c r="C201" s="21"/>
      <c r="D201" s="3"/>
      <c r="E201" s="3"/>
      <c r="F201" s="4"/>
      <c r="H201" s="22"/>
      <c r="I201" s="22"/>
      <c r="J201" s="4"/>
    </row>
    <row r="202" spans="1:10" s="6" customFormat="1" ht="15" customHeight="1" x14ac:dyDescent="0.2">
      <c r="A202" s="21"/>
      <c r="B202" s="21"/>
      <c r="C202" s="21"/>
      <c r="D202" s="3"/>
      <c r="E202" s="3"/>
      <c r="F202" s="4"/>
      <c r="H202" s="22"/>
      <c r="I202" s="22"/>
      <c r="J202" s="4"/>
    </row>
    <row r="203" spans="1:10" s="6" customFormat="1" ht="15" customHeight="1" x14ac:dyDescent="0.2">
      <c r="A203" s="21"/>
      <c r="B203" s="21"/>
      <c r="C203" s="21"/>
      <c r="D203" s="3"/>
      <c r="E203" s="3"/>
      <c r="F203" s="4"/>
      <c r="H203" s="22"/>
      <c r="I203" s="22"/>
      <c r="J203" s="4"/>
    </row>
    <row r="204" spans="1:10" s="6" customFormat="1" ht="15" customHeight="1" x14ac:dyDescent="0.2">
      <c r="A204" s="21"/>
      <c r="B204" s="21"/>
      <c r="C204" s="21"/>
      <c r="D204" s="3"/>
      <c r="E204" s="3"/>
      <c r="F204" s="4"/>
      <c r="H204" s="22"/>
      <c r="I204" s="22"/>
      <c r="J204" s="4"/>
    </row>
    <row r="205" spans="1:10" s="6" customFormat="1" ht="15" customHeight="1" x14ac:dyDescent="0.2">
      <c r="A205" s="21"/>
      <c r="B205" s="21"/>
      <c r="C205" s="21"/>
      <c r="D205" s="3"/>
      <c r="E205" s="3"/>
      <c r="F205" s="4"/>
      <c r="H205" s="22"/>
      <c r="I205" s="22"/>
      <c r="J205" s="4"/>
    </row>
    <row r="206" spans="1:10" s="6" customFormat="1" ht="15" customHeight="1" x14ac:dyDescent="0.2">
      <c r="A206" s="21"/>
      <c r="B206" s="21"/>
      <c r="C206" s="21"/>
      <c r="D206" s="3"/>
      <c r="E206" s="3"/>
      <c r="F206" s="4"/>
      <c r="H206" s="22"/>
      <c r="I206" s="22"/>
      <c r="J206" s="4"/>
    </row>
    <row r="207" spans="1:10" s="6" customFormat="1" ht="15" customHeight="1" x14ac:dyDescent="0.2">
      <c r="A207" s="21"/>
      <c r="B207" s="21"/>
      <c r="C207" s="21"/>
      <c r="D207" s="3"/>
      <c r="E207" s="3"/>
      <c r="F207" s="4"/>
      <c r="H207" s="22"/>
      <c r="I207" s="22"/>
      <c r="J207" s="4"/>
    </row>
    <row r="208" spans="1:10" s="6" customFormat="1" ht="15" customHeight="1" x14ac:dyDescent="0.2">
      <c r="A208" s="21"/>
      <c r="B208" s="21"/>
      <c r="C208" s="21"/>
      <c r="D208" s="3"/>
      <c r="E208" s="3"/>
      <c r="F208" s="4"/>
      <c r="H208" s="22"/>
      <c r="I208" s="22"/>
      <c r="J208" s="4"/>
    </row>
    <row r="209" spans="1:10" s="6" customFormat="1" ht="15" customHeight="1" x14ac:dyDescent="0.2">
      <c r="A209" s="21"/>
      <c r="B209" s="21"/>
      <c r="C209" s="21"/>
      <c r="D209" s="3"/>
      <c r="E209" s="3"/>
      <c r="F209" s="4"/>
      <c r="H209" s="22"/>
      <c r="I209" s="22"/>
      <c r="J209" s="4"/>
    </row>
    <row r="210" spans="1:10" s="6" customFormat="1" ht="15" customHeight="1" x14ac:dyDescent="0.2">
      <c r="A210" s="21"/>
      <c r="B210" s="21"/>
      <c r="C210" s="21"/>
      <c r="D210" s="3"/>
      <c r="E210" s="3"/>
      <c r="F210" s="4"/>
      <c r="H210" s="22"/>
      <c r="I210" s="22"/>
      <c r="J210" s="4"/>
    </row>
    <row r="211" spans="1:10" s="6" customFormat="1" ht="15" customHeight="1" x14ac:dyDescent="0.2">
      <c r="A211" s="21"/>
      <c r="B211" s="21"/>
      <c r="C211" s="21"/>
      <c r="D211" s="3"/>
      <c r="E211" s="3"/>
      <c r="F211" s="4"/>
      <c r="H211" s="22"/>
      <c r="I211" s="22"/>
      <c r="J211" s="4"/>
    </row>
    <row r="212" spans="1:10" s="6" customFormat="1" ht="15" customHeight="1" x14ac:dyDescent="0.2">
      <c r="A212" s="21"/>
      <c r="B212" s="21"/>
      <c r="C212" s="21"/>
      <c r="D212" s="3"/>
      <c r="E212" s="3"/>
      <c r="F212" s="4"/>
      <c r="H212" s="22"/>
      <c r="I212" s="22"/>
      <c r="J212" s="4"/>
    </row>
    <row r="213" spans="1:10" s="6" customFormat="1" ht="15" customHeight="1" x14ac:dyDescent="0.2">
      <c r="A213" s="21"/>
      <c r="B213" s="21"/>
      <c r="C213" s="21"/>
      <c r="D213" s="3"/>
      <c r="E213" s="3"/>
      <c r="F213" s="4"/>
      <c r="H213" s="22"/>
      <c r="I213" s="22"/>
      <c r="J213" s="4"/>
    </row>
    <row r="214" spans="1:10" s="6" customFormat="1" ht="15" customHeight="1" x14ac:dyDescent="0.2">
      <c r="A214" s="21"/>
      <c r="B214" s="21"/>
      <c r="C214" s="21"/>
      <c r="D214" s="3"/>
      <c r="E214" s="3"/>
      <c r="F214" s="4"/>
      <c r="H214" s="22"/>
      <c r="I214" s="22"/>
      <c r="J214" s="4"/>
    </row>
    <row r="215" spans="1:10" s="6" customFormat="1" ht="15" customHeight="1" x14ac:dyDescent="0.2">
      <c r="A215" s="21"/>
      <c r="B215" s="21"/>
      <c r="C215" s="21"/>
      <c r="D215" s="3"/>
      <c r="E215" s="3"/>
      <c r="F215" s="4"/>
      <c r="H215" s="22"/>
      <c r="I215" s="22"/>
      <c r="J215" s="4"/>
    </row>
    <row r="216" spans="1:10" s="6" customFormat="1" ht="15" customHeight="1" x14ac:dyDescent="0.2">
      <c r="A216" s="21"/>
      <c r="B216" s="21"/>
      <c r="C216" s="21"/>
      <c r="D216" s="3"/>
      <c r="E216" s="3"/>
      <c r="F216" s="4"/>
      <c r="H216" s="22"/>
      <c r="I216" s="22"/>
      <c r="J216" s="4"/>
    </row>
    <row r="217" spans="1:10" s="6" customFormat="1" ht="15" customHeight="1" x14ac:dyDescent="0.2">
      <c r="A217" s="21"/>
      <c r="B217" s="21"/>
      <c r="C217" s="21"/>
      <c r="D217" s="3"/>
      <c r="E217" s="3"/>
      <c r="F217" s="4"/>
      <c r="H217" s="22"/>
      <c r="I217" s="22"/>
      <c r="J217" s="4"/>
    </row>
    <row r="218" spans="1:10" s="6" customFormat="1" ht="15" customHeight="1" x14ac:dyDescent="0.2">
      <c r="A218" s="21"/>
      <c r="B218" s="21"/>
      <c r="C218" s="21"/>
      <c r="D218" s="3"/>
      <c r="E218" s="3"/>
      <c r="F218" s="4"/>
      <c r="H218" s="22"/>
      <c r="I218" s="22"/>
      <c r="J218" s="4"/>
    </row>
    <row r="219" spans="1:10" s="6" customFormat="1" ht="15" customHeight="1" x14ac:dyDescent="0.2">
      <c r="A219" s="21"/>
      <c r="B219" s="21"/>
      <c r="C219" s="21"/>
      <c r="D219" s="3"/>
      <c r="E219" s="3"/>
      <c r="F219" s="4"/>
      <c r="H219" s="22"/>
      <c r="I219" s="22"/>
      <c r="J219" s="4"/>
    </row>
    <row r="220" spans="1:10" s="6" customFormat="1" ht="15" customHeight="1" x14ac:dyDescent="0.2">
      <c r="A220" s="21"/>
      <c r="B220" s="21"/>
      <c r="C220" s="21"/>
      <c r="D220" s="3"/>
      <c r="E220" s="3"/>
      <c r="F220" s="4"/>
      <c r="H220" s="22"/>
      <c r="I220" s="22"/>
      <c r="J220" s="4"/>
    </row>
    <row r="221" spans="1:10" s="6" customFormat="1" ht="15" customHeight="1" x14ac:dyDescent="0.2">
      <c r="A221" s="21"/>
      <c r="B221" s="21"/>
      <c r="C221" s="21"/>
      <c r="D221" s="3"/>
      <c r="E221" s="3"/>
      <c r="F221" s="4"/>
      <c r="H221" s="22"/>
      <c r="I221" s="22"/>
      <c r="J221" s="4"/>
    </row>
    <row r="222" spans="1:10" s="6" customFormat="1" ht="15" customHeight="1" x14ac:dyDescent="0.2">
      <c r="A222" s="21"/>
      <c r="B222" s="21"/>
      <c r="C222" s="21"/>
      <c r="D222" s="3"/>
      <c r="E222" s="3"/>
      <c r="F222" s="4"/>
      <c r="H222" s="22"/>
      <c r="I222" s="22"/>
      <c r="J222" s="4"/>
    </row>
    <row r="223" spans="1:10" s="6" customFormat="1" ht="15" customHeight="1" x14ac:dyDescent="0.2">
      <c r="A223" s="21"/>
      <c r="B223" s="21"/>
      <c r="C223" s="21"/>
      <c r="D223" s="3"/>
      <c r="E223" s="3"/>
      <c r="F223" s="4"/>
      <c r="H223" s="22"/>
      <c r="I223" s="22"/>
      <c r="J223" s="4"/>
    </row>
    <row r="224" spans="1:10" s="6" customFormat="1" ht="15" customHeight="1" x14ac:dyDescent="0.2">
      <c r="A224" s="21"/>
      <c r="B224" s="21"/>
      <c r="C224" s="21"/>
      <c r="D224" s="3"/>
      <c r="E224" s="3"/>
      <c r="F224" s="4"/>
      <c r="H224" s="22"/>
      <c r="I224" s="22"/>
      <c r="J224" s="4"/>
    </row>
    <row r="225" spans="1:10" s="6" customFormat="1" ht="15" customHeight="1" x14ac:dyDescent="0.2">
      <c r="A225" s="21"/>
      <c r="B225" s="21"/>
      <c r="C225" s="21"/>
      <c r="D225" s="3"/>
      <c r="E225" s="3"/>
      <c r="F225" s="4"/>
      <c r="H225" s="22"/>
      <c r="I225" s="22"/>
      <c r="J225" s="4"/>
    </row>
    <row r="226" spans="1:10" s="6" customFormat="1" ht="15" customHeight="1" x14ac:dyDescent="0.2">
      <c r="A226" s="21"/>
      <c r="B226" s="21"/>
      <c r="C226" s="21"/>
      <c r="D226" s="3"/>
      <c r="E226" s="3"/>
      <c r="F226" s="4"/>
      <c r="H226" s="22"/>
      <c r="I226" s="22"/>
      <c r="J226" s="4"/>
    </row>
    <row r="227" spans="1:10" s="6" customFormat="1" ht="15" customHeight="1" x14ac:dyDescent="0.2">
      <c r="A227" s="21"/>
      <c r="B227" s="21"/>
      <c r="C227" s="21"/>
      <c r="D227" s="3"/>
      <c r="E227" s="3"/>
      <c r="F227" s="4"/>
      <c r="H227" s="22"/>
      <c r="I227" s="22"/>
      <c r="J227" s="4"/>
    </row>
    <row r="228" spans="1:10" s="6" customFormat="1" ht="15" customHeight="1" x14ac:dyDescent="0.2">
      <c r="A228" s="21"/>
      <c r="B228" s="21"/>
      <c r="C228" s="21"/>
      <c r="D228" s="3"/>
      <c r="E228" s="3"/>
      <c r="F228" s="4"/>
      <c r="H228" s="22"/>
      <c r="I228" s="22"/>
      <c r="J228" s="4"/>
    </row>
    <row r="229" spans="1:10" s="6" customFormat="1" ht="15" customHeight="1" x14ac:dyDescent="0.2">
      <c r="A229" s="21"/>
      <c r="B229" s="21"/>
      <c r="C229" s="21"/>
      <c r="D229" s="3"/>
      <c r="E229" s="3"/>
      <c r="F229" s="4"/>
      <c r="H229" s="22"/>
      <c r="I229" s="22"/>
      <c r="J229" s="4"/>
    </row>
    <row r="230" spans="1:10" s="6" customFormat="1" ht="15" customHeight="1" x14ac:dyDescent="0.2">
      <c r="A230" s="21"/>
      <c r="B230" s="21"/>
      <c r="C230" s="21"/>
      <c r="D230" s="3"/>
      <c r="E230" s="3"/>
      <c r="F230" s="4"/>
      <c r="H230" s="22"/>
      <c r="I230" s="22"/>
      <c r="J230" s="4"/>
    </row>
    <row r="231" spans="1:10" s="6" customFormat="1" ht="15" customHeight="1" x14ac:dyDescent="0.2">
      <c r="A231" s="21"/>
      <c r="B231" s="21"/>
      <c r="C231" s="21"/>
      <c r="D231" s="3"/>
      <c r="E231" s="3"/>
      <c r="F231" s="4"/>
      <c r="H231" s="22"/>
      <c r="I231" s="22"/>
      <c r="J231" s="4"/>
    </row>
    <row r="232" spans="1:10" s="6" customFormat="1" ht="15" customHeight="1" x14ac:dyDescent="0.2">
      <c r="A232" s="21"/>
      <c r="B232" s="21"/>
      <c r="C232" s="21"/>
      <c r="D232" s="3"/>
      <c r="E232" s="3"/>
      <c r="F232" s="4"/>
      <c r="H232" s="22"/>
      <c r="I232" s="22"/>
      <c r="J232" s="4"/>
    </row>
    <row r="233" spans="1:10" s="6" customFormat="1" ht="15" customHeight="1" x14ac:dyDescent="0.2">
      <c r="A233" s="21"/>
      <c r="B233" s="21"/>
      <c r="C233" s="21"/>
      <c r="D233" s="3"/>
      <c r="E233" s="3"/>
      <c r="F233" s="4"/>
      <c r="H233" s="22"/>
      <c r="I233" s="22"/>
      <c r="J233" s="4"/>
    </row>
    <row r="234" spans="1:10" s="6" customFormat="1" ht="15" customHeight="1" x14ac:dyDescent="0.2">
      <c r="A234" s="21"/>
      <c r="B234" s="21"/>
      <c r="C234" s="21"/>
      <c r="D234" s="3"/>
      <c r="E234" s="3"/>
      <c r="F234" s="4"/>
      <c r="H234" s="22"/>
      <c r="I234" s="22"/>
      <c r="J234" s="4"/>
    </row>
    <row r="235" spans="1:10" s="6" customFormat="1" ht="15" customHeight="1" x14ac:dyDescent="0.2">
      <c r="A235" s="21"/>
      <c r="B235" s="21"/>
      <c r="C235" s="21"/>
      <c r="D235" s="3"/>
      <c r="E235" s="3"/>
      <c r="F235" s="4"/>
      <c r="H235" s="22"/>
      <c r="I235" s="22"/>
      <c r="J235" s="4"/>
    </row>
    <row r="236" spans="1:10" s="6" customFormat="1" ht="15" customHeight="1" x14ac:dyDescent="0.2">
      <c r="A236" s="21"/>
      <c r="B236" s="21"/>
      <c r="C236" s="21"/>
      <c r="D236" s="3"/>
      <c r="E236" s="3"/>
      <c r="F236" s="4"/>
      <c r="H236" s="22"/>
      <c r="I236" s="22"/>
      <c r="J236" s="4"/>
    </row>
    <row r="237" spans="1:10" s="6" customFormat="1" ht="15" customHeight="1" x14ac:dyDescent="0.2">
      <c r="A237" s="21"/>
      <c r="B237" s="21"/>
      <c r="C237" s="21"/>
      <c r="D237" s="3"/>
      <c r="E237" s="3"/>
      <c r="F237" s="4"/>
      <c r="H237" s="22"/>
      <c r="I237" s="22"/>
      <c r="J237" s="4"/>
    </row>
  </sheetData>
  <conditionalFormatting sqref="G13:G99 G1:G4 G9:G11 G104:G65523">
    <cfRule type="cellIs" dxfId="1159" priority="2" stopIfTrue="1" operator="greaterThan">
      <formula>0</formula>
    </cfRule>
  </conditionalFormatting>
  <conditionalFormatting sqref="G12">
    <cfRule type="cellIs" dxfId="1158" priority="1" stopIfTrue="1" operator="greaterThan">
      <formula>0</formula>
    </cfRule>
  </conditionalFormatting>
  <pageMargins left="0.55118110236220474" right="0.55118110236220474" top="0.78740157480314965" bottom="0.78740157480314965" header="0.51181102362204722" footer="0.51181102362204722"/>
  <pageSetup paperSize="9" scale="66" fitToHeight="2" orientation="landscape" r:id="rId1"/>
  <headerFooter alignWithMargins="0">
    <oddFooter>&amp;L&amp;F&amp;C&amp;A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7"/>
  <sheetViews>
    <sheetView topLeftCell="A2" workbookViewId="0">
      <selection activeCell="K25" sqref="K25"/>
    </sheetView>
  </sheetViews>
  <sheetFormatPr defaultRowHeight="12.75" x14ac:dyDescent="0.2"/>
  <cols>
    <col min="1" max="7" width="9.140625" style="9"/>
    <col min="8" max="8" width="10.42578125" style="9" customWidth="1"/>
    <col min="9" max="16384" width="9.140625" style="9"/>
  </cols>
  <sheetData>
    <row r="1" spans="1:8" x14ac:dyDescent="0.2">
      <c r="A1" s="8" t="s">
        <v>26</v>
      </c>
    </row>
    <row r="3" spans="1:8" x14ac:dyDescent="0.2">
      <c r="A3" s="8" t="s">
        <v>32</v>
      </c>
    </row>
    <row r="5" spans="1:8" x14ac:dyDescent="0.2">
      <c r="H5" s="9" t="s">
        <v>28</v>
      </c>
    </row>
    <row r="6" spans="1:8" x14ac:dyDescent="0.2">
      <c r="H6" s="10" t="s">
        <v>0</v>
      </c>
    </row>
    <row r="9" spans="1:8" x14ac:dyDescent="0.2">
      <c r="B9" s="9" t="s">
        <v>27</v>
      </c>
      <c r="H9" s="9" t="e">
        <f>-#REF!</f>
        <v>#REF!</v>
      </c>
    </row>
    <row r="11" spans="1:8" x14ac:dyDescent="0.2">
      <c r="B11" s="9" t="s">
        <v>33</v>
      </c>
      <c r="H11" s="9">
        <v>1164</v>
      </c>
    </row>
    <row r="13" spans="1:8" x14ac:dyDescent="0.2">
      <c r="B13" s="9" t="s">
        <v>29</v>
      </c>
    </row>
    <row r="15" spans="1:8" x14ac:dyDescent="0.2">
      <c r="C15" s="9" t="s">
        <v>30</v>
      </c>
      <c r="H15" s="9">
        <v>150</v>
      </c>
    </row>
    <row r="17" spans="2:8" x14ac:dyDescent="0.2">
      <c r="C17" s="9" t="s">
        <v>31</v>
      </c>
      <c r="H17" s="9">
        <v>420</v>
      </c>
    </row>
    <row r="19" spans="2:8" x14ac:dyDescent="0.2">
      <c r="C19" s="9" t="s">
        <v>36</v>
      </c>
    </row>
    <row r="20" spans="2:8" x14ac:dyDescent="0.2">
      <c r="C20" s="9" t="s">
        <v>35</v>
      </c>
      <c r="H20" s="9">
        <v>278</v>
      </c>
    </row>
    <row r="22" spans="2:8" x14ac:dyDescent="0.2">
      <c r="B22" s="9" t="s">
        <v>34</v>
      </c>
    </row>
    <row r="24" spans="2:8" x14ac:dyDescent="0.2">
      <c r="C24" s="9" t="s">
        <v>38</v>
      </c>
      <c r="H24" s="9">
        <v>-208</v>
      </c>
    </row>
    <row r="26" spans="2:8" x14ac:dyDescent="0.2">
      <c r="H26" s="11"/>
    </row>
    <row r="27" spans="2:8" x14ac:dyDescent="0.2">
      <c r="B27" s="8" t="s">
        <v>37</v>
      </c>
      <c r="H27" s="9" t="e">
        <f>SUM(H9:H25)</f>
        <v>#REF!</v>
      </c>
    </row>
  </sheetData>
  <phoneticPr fontId="13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237"/>
  <sheetViews>
    <sheetView workbookViewId="0">
      <selection activeCell="B27" sqref="B27"/>
    </sheetView>
  </sheetViews>
  <sheetFormatPr defaultRowHeight="15" x14ac:dyDescent="0.2"/>
  <cols>
    <col min="1" max="1" width="24.85546875" style="21" bestFit="1" customWidth="1"/>
    <col min="2" max="2" width="48.140625" style="21" customWidth="1"/>
    <col min="3" max="3" width="24.42578125" style="21" customWidth="1"/>
    <col min="4" max="6" width="15.28515625" style="3" customWidth="1"/>
    <col min="7" max="7" width="15.28515625" style="6" bestFit="1" customWidth="1"/>
    <col min="8" max="8" width="45.7109375" style="22" customWidth="1"/>
    <col min="9" max="9" width="1.7109375" style="22" customWidth="1"/>
    <col min="10" max="10" width="24.140625" style="4" bestFit="1" customWidth="1"/>
    <col min="11" max="16384" width="9.140625" style="3"/>
  </cols>
  <sheetData>
    <row r="1" spans="1:10" ht="20.25" x14ac:dyDescent="0.3">
      <c r="A1" s="18" t="s">
        <v>222</v>
      </c>
      <c r="B1" s="20"/>
      <c r="C1" s="19"/>
      <c r="D1" s="1"/>
      <c r="E1" s="1"/>
      <c r="F1" s="1"/>
      <c r="G1" s="7"/>
      <c r="I1" s="75" t="s">
        <v>170</v>
      </c>
    </row>
    <row r="2" spans="1:10" ht="15" customHeight="1" x14ac:dyDescent="0.2">
      <c r="D2" s="2"/>
      <c r="E2" s="2"/>
      <c r="F2" s="2"/>
      <c r="G2" s="7"/>
    </row>
    <row r="3" spans="1:10" ht="15" customHeight="1" x14ac:dyDescent="0.2">
      <c r="D3" s="2"/>
      <c r="E3" s="2"/>
      <c r="F3" s="2"/>
      <c r="G3" s="7"/>
      <c r="H3" s="22" t="s">
        <v>11</v>
      </c>
    </row>
    <row r="4" spans="1:10" ht="15" customHeight="1" thickBot="1" x14ac:dyDescent="0.25"/>
    <row r="5" spans="1:10" ht="15" customHeight="1" x14ac:dyDescent="0.25">
      <c r="A5" s="23" t="s">
        <v>162</v>
      </c>
      <c r="B5" s="24" t="s">
        <v>163</v>
      </c>
      <c r="C5" s="24" t="s">
        <v>164</v>
      </c>
      <c r="D5" s="25" t="s">
        <v>165</v>
      </c>
      <c r="E5" s="25" t="s">
        <v>166</v>
      </c>
      <c r="F5" s="25" t="s">
        <v>167</v>
      </c>
      <c r="G5" s="26" t="s">
        <v>179</v>
      </c>
      <c r="H5" s="56" t="s">
        <v>169</v>
      </c>
      <c r="I5" s="27"/>
      <c r="J5" s="48" t="s">
        <v>106</v>
      </c>
    </row>
    <row r="6" spans="1:10" ht="15" customHeight="1" x14ac:dyDescent="0.25">
      <c r="A6" s="28"/>
      <c r="B6" s="29"/>
      <c r="C6" s="30"/>
      <c r="D6" s="31"/>
      <c r="E6" s="31"/>
      <c r="F6" s="31" t="s">
        <v>168</v>
      </c>
      <c r="G6" s="91" t="s">
        <v>180</v>
      </c>
      <c r="H6" s="57"/>
      <c r="I6" s="32"/>
      <c r="J6" s="49" t="s">
        <v>107</v>
      </c>
    </row>
    <row r="7" spans="1:10" ht="15" customHeight="1" x14ac:dyDescent="0.25">
      <c r="A7" s="33"/>
      <c r="B7" s="34"/>
      <c r="C7" s="34"/>
      <c r="D7" s="35" t="s">
        <v>0</v>
      </c>
      <c r="E7" s="31" t="s">
        <v>0</v>
      </c>
      <c r="F7" s="31" t="s">
        <v>0</v>
      </c>
      <c r="G7" s="36" t="s">
        <v>0</v>
      </c>
      <c r="H7" s="78"/>
      <c r="I7" s="37"/>
      <c r="J7" s="79"/>
    </row>
    <row r="8" spans="1:10" ht="15" customHeight="1" x14ac:dyDescent="0.25">
      <c r="A8" s="42"/>
      <c r="B8" s="43"/>
      <c r="C8" s="43"/>
      <c r="D8" s="44"/>
      <c r="E8" s="45"/>
      <c r="F8" s="45"/>
      <c r="G8" s="46"/>
      <c r="H8" s="58"/>
      <c r="I8" s="47"/>
      <c r="J8" s="50"/>
    </row>
    <row r="9" spans="1:10" s="51" customFormat="1" ht="60" x14ac:dyDescent="0.2">
      <c r="A9" s="77" t="s">
        <v>135</v>
      </c>
      <c r="B9" s="74" t="s">
        <v>94</v>
      </c>
      <c r="C9" s="68" t="s">
        <v>145</v>
      </c>
      <c r="D9" s="69">
        <v>1054</v>
      </c>
      <c r="E9" s="69">
        <v>1054</v>
      </c>
      <c r="F9" s="69">
        <v>1145</v>
      </c>
      <c r="G9" s="69">
        <f>F9-E9</f>
        <v>91</v>
      </c>
      <c r="H9" s="70" t="s">
        <v>193</v>
      </c>
      <c r="I9" s="71"/>
      <c r="J9" s="72" t="s">
        <v>202</v>
      </c>
    </row>
    <row r="10" spans="1:10" s="51" customFormat="1" ht="30" x14ac:dyDescent="0.2">
      <c r="A10" s="61" t="s">
        <v>197</v>
      </c>
      <c r="B10" s="62" t="s">
        <v>198</v>
      </c>
      <c r="C10" s="62" t="s">
        <v>199</v>
      </c>
      <c r="D10" s="63">
        <v>236</v>
      </c>
      <c r="E10" s="63">
        <v>236</v>
      </c>
      <c r="F10" s="63">
        <v>158</v>
      </c>
      <c r="G10" s="63">
        <f>F10-E10</f>
        <v>-78</v>
      </c>
      <c r="H10" s="64" t="s">
        <v>208</v>
      </c>
      <c r="I10" s="65"/>
      <c r="J10" s="72" t="s">
        <v>202</v>
      </c>
    </row>
    <row r="11" spans="1:10" s="51" customFormat="1" x14ac:dyDescent="0.2">
      <c r="A11" s="88"/>
      <c r="B11" s="82"/>
      <c r="C11" s="80"/>
      <c r="D11" s="81"/>
      <c r="E11" s="81"/>
      <c r="F11" s="81"/>
      <c r="G11" s="81"/>
      <c r="H11" s="82"/>
      <c r="I11" s="83"/>
      <c r="J11" s="84"/>
    </row>
    <row r="12" spans="1:10" ht="16.5" thickBot="1" x14ac:dyDescent="0.3">
      <c r="A12" s="38" t="s">
        <v>6</v>
      </c>
      <c r="B12" s="39" t="s">
        <v>200</v>
      </c>
      <c r="C12" s="39"/>
      <c r="D12" s="40">
        <f>SUM(D8:D11)</f>
        <v>1290</v>
      </c>
      <c r="E12" s="40">
        <f>SUM(E8:E11)</f>
        <v>1290</v>
      </c>
      <c r="F12" s="40">
        <f>SUM(F8:F11)</f>
        <v>1303</v>
      </c>
      <c r="G12" s="85">
        <f>SUM(G8:G11)</f>
        <v>13</v>
      </c>
      <c r="H12" s="86"/>
      <c r="I12" s="41"/>
      <c r="J12" s="87"/>
    </row>
    <row r="13" spans="1:10" ht="15" customHeight="1" x14ac:dyDescent="0.2">
      <c r="D13" s="4"/>
      <c r="E13" s="4"/>
      <c r="F13" s="5"/>
      <c r="G13" s="5"/>
    </row>
    <row r="14" spans="1:10" ht="15" customHeight="1" x14ac:dyDescent="0.2">
      <c r="D14" s="4"/>
      <c r="E14" s="4"/>
      <c r="F14" s="5"/>
      <c r="G14" s="5"/>
    </row>
    <row r="15" spans="1:10" ht="15" customHeight="1" x14ac:dyDescent="0.2">
      <c r="D15" s="4"/>
      <c r="E15" s="4"/>
      <c r="F15" s="5"/>
      <c r="G15" s="5"/>
    </row>
    <row r="16" spans="1:10" ht="15" customHeight="1" x14ac:dyDescent="0.2">
      <c r="D16" s="4"/>
      <c r="E16" s="4"/>
      <c r="F16" s="5"/>
      <c r="G16" s="5"/>
    </row>
    <row r="17" spans="1:10" ht="15" customHeight="1" x14ac:dyDescent="0.2">
      <c r="D17" s="4"/>
      <c r="E17" s="4"/>
      <c r="F17" s="5"/>
      <c r="G17" s="5"/>
    </row>
    <row r="18" spans="1:10" ht="15" customHeight="1" x14ac:dyDescent="0.2">
      <c r="D18" s="4"/>
      <c r="E18" s="4"/>
      <c r="F18" s="5"/>
      <c r="G18" s="5" t="s">
        <v>11</v>
      </c>
    </row>
    <row r="19" spans="1:10" s="22" customFormat="1" ht="15" customHeight="1" x14ac:dyDescent="0.2">
      <c r="A19" s="21"/>
      <c r="B19" s="21"/>
      <c r="C19" s="21"/>
      <c r="D19" s="4"/>
      <c r="E19" s="4"/>
      <c r="F19" s="5"/>
      <c r="G19" s="5"/>
      <c r="J19" s="4"/>
    </row>
    <row r="20" spans="1:10" s="22" customFormat="1" ht="15" customHeight="1" x14ac:dyDescent="0.2">
      <c r="A20" s="21"/>
      <c r="B20" s="21"/>
      <c r="C20" s="21"/>
      <c r="D20" s="4"/>
      <c r="E20" s="4"/>
      <c r="F20" s="5"/>
      <c r="G20" s="5"/>
      <c r="J20" s="4"/>
    </row>
    <row r="21" spans="1:10" s="22" customFormat="1" ht="15" customHeight="1" x14ac:dyDescent="0.2">
      <c r="A21" s="21"/>
      <c r="B21" s="21"/>
      <c r="C21" s="21"/>
      <c r="D21" s="3"/>
      <c r="E21" s="3"/>
      <c r="F21" s="4"/>
      <c r="G21" s="6"/>
      <c r="J21" s="4"/>
    </row>
    <row r="22" spans="1:10" s="22" customFormat="1" ht="15" customHeight="1" x14ac:dyDescent="0.2">
      <c r="A22" s="21"/>
      <c r="B22" s="21"/>
      <c r="C22" s="21"/>
      <c r="D22" s="3"/>
      <c r="E22" s="3"/>
      <c r="F22" s="4"/>
      <c r="G22" s="6"/>
      <c r="J22" s="4"/>
    </row>
    <row r="23" spans="1:10" s="22" customFormat="1" ht="15" customHeight="1" x14ac:dyDescent="0.2">
      <c r="A23" s="21"/>
      <c r="B23" s="21"/>
      <c r="C23" s="21"/>
      <c r="D23" s="3"/>
      <c r="E23" s="3"/>
      <c r="F23" s="4"/>
      <c r="G23" s="6"/>
      <c r="J23" s="4"/>
    </row>
    <row r="24" spans="1:10" s="22" customFormat="1" ht="15" customHeight="1" x14ac:dyDescent="0.2">
      <c r="A24" s="21"/>
      <c r="B24" s="21"/>
      <c r="C24" s="21"/>
      <c r="D24" s="3"/>
      <c r="E24" s="3"/>
      <c r="F24" s="4"/>
      <c r="G24" s="6"/>
      <c r="J24" s="4"/>
    </row>
    <row r="25" spans="1:10" s="22" customFormat="1" ht="15" customHeight="1" x14ac:dyDescent="0.2">
      <c r="A25" s="21"/>
      <c r="B25" s="21"/>
      <c r="C25" s="21"/>
      <c r="D25" s="3"/>
      <c r="E25" s="3"/>
      <c r="F25" s="4"/>
      <c r="G25" s="6"/>
      <c r="J25" s="4"/>
    </row>
    <row r="26" spans="1:10" s="22" customFormat="1" ht="15" customHeight="1" x14ac:dyDescent="0.2">
      <c r="A26" s="21"/>
      <c r="B26" s="21"/>
      <c r="C26" s="21"/>
      <c r="D26" s="3"/>
      <c r="E26" s="3"/>
      <c r="F26" s="4"/>
      <c r="G26" s="6"/>
      <c r="J26" s="4"/>
    </row>
    <row r="27" spans="1:10" s="22" customFormat="1" ht="15" customHeight="1" x14ac:dyDescent="0.2">
      <c r="A27" s="21"/>
      <c r="B27" s="21"/>
      <c r="C27" s="21"/>
      <c r="D27" s="3"/>
      <c r="E27" s="3"/>
      <c r="F27" s="4"/>
      <c r="G27" s="6"/>
      <c r="J27" s="4"/>
    </row>
    <row r="28" spans="1:10" s="22" customFormat="1" ht="15" customHeight="1" x14ac:dyDescent="0.2">
      <c r="A28" s="21"/>
      <c r="B28" s="21"/>
      <c r="C28" s="21"/>
      <c r="D28" s="3"/>
      <c r="E28" s="3"/>
      <c r="F28" s="4"/>
      <c r="G28" s="6"/>
      <c r="J28" s="4"/>
    </row>
    <row r="29" spans="1:10" s="22" customFormat="1" ht="15" customHeight="1" x14ac:dyDescent="0.2">
      <c r="A29" s="21"/>
      <c r="B29" s="21"/>
      <c r="C29" s="21"/>
      <c r="D29" s="3"/>
      <c r="E29" s="3"/>
      <c r="F29" s="4"/>
      <c r="G29" s="6"/>
      <c r="J29" s="4"/>
    </row>
    <row r="30" spans="1:10" s="22" customFormat="1" ht="15" customHeight="1" x14ac:dyDescent="0.2">
      <c r="A30" s="21"/>
      <c r="B30" s="21"/>
      <c r="C30" s="21"/>
      <c r="D30" s="3"/>
      <c r="E30" s="3"/>
      <c r="F30" s="4"/>
      <c r="G30" s="6"/>
      <c r="J30" s="4"/>
    </row>
    <row r="31" spans="1:10" s="22" customFormat="1" ht="15" customHeight="1" x14ac:dyDescent="0.2">
      <c r="A31" s="21"/>
      <c r="B31" s="21"/>
      <c r="C31" s="21"/>
      <c r="D31" s="3"/>
      <c r="E31" s="3"/>
      <c r="F31" s="4"/>
      <c r="G31" s="6"/>
      <c r="J31" s="4"/>
    </row>
    <row r="32" spans="1:10" s="22" customFormat="1" ht="15" customHeight="1" x14ac:dyDescent="0.2">
      <c r="A32" s="21"/>
      <c r="B32" s="21"/>
      <c r="C32" s="21"/>
      <c r="D32" s="3"/>
      <c r="E32" s="3"/>
      <c r="F32" s="4"/>
      <c r="G32" s="6"/>
      <c r="J32" s="4"/>
    </row>
    <row r="33" spans="1:10" s="22" customFormat="1" ht="15" customHeight="1" x14ac:dyDescent="0.2">
      <c r="A33" s="21"/>
      <c r="B33" s="21"/>
      <c r="C33" s="21"/>
      <c r="D33" s="3"/>
      <c r="E33" s="3"/>
      <c r="F33" s="4"/>
      <c r="G33" s="6"/>
      <c r="J33" s="4"/>
    </row>
    <row r="34" spans="1:10" s="22" customFormat="1" ht="15" customHeight="1" x14ac:dyDescent="0.2">
      <c r="A34" s="21"/>
      <c r="B34" s="21"/>
      <c r="C34" s="21"/>
      <c r="D34" s="3"/>
      <c r="E34" s="3"/>
      <c r="F34" s="4"/>
      <c r="G34" s="6"/>
      <c r="J34" s="4"/>
    </row>
    <row r="35" spans="1:10" s="6" customFormat="1" ht="15" customHeight="1" x14ac:dyDescent="0.2">
      <c r="A35" s="21"/>
      <c r="B35" s="21"/>
      <c r="C35" s="21"/>
      <c r="D35" s="3"/>
      <c r="E35" s="3"/>
      <c r="F35" s="4"/>
      <c r="H35" s="22"/>
      <c r="I35" s="22"/>
      <c r="J35" s="4"/>
    </row>
    <row r="36" spans="1:10" s="6" customFormat="1" ht="15" customHeight="1" x14ac:dyDescent="0.2">
      <c r="A36" s="21"/>
      <c r="B36" s="21"/>
      <c r="C36" s="21"/>
      <c r="D36" s="3"/>
      <c r="E36" s="3"/>
      <c r="F36" s="4"/>
      <c r="H36" s="22"/>
      <c r="I36" s="22"/>
      <c r="J36" s="4"/>
    </row>
    <row r="37" spans="1:10" s="6" customFormat="1" ht="15" customHeight="1" x14ac:dyDescent="0.2">
      <c r="A37" s="21"/>
      <c r="B37" s="21"/>
      <c r="C37" s="21"/>
      <c r="D37" s="3"/>
      <c r="E37" s="3"/>
      <c r="F37" s="4"/>
      <c r="H37" s="22"/>
      <c r="I37" s="22"/>
      <c r="J37" s="4"/>
    </row>
    <row r="38" spans="1:10" s="6" customFormat="1" ht="15" customHeight="1" x14ac:dyDescent="0.2">
      <c r="A38" s="21"/>
      <c r="B38" s="21"/>
      <c r="C38" s="21"/>
      <c r="D38" s="3"/>
      <c r="E38" s="3"/>
      <c r="F38" s="4"/>
      <c r="H38" s="22"/>
      <c r="I38" s="22"/>
      <c r="J38" s="4"/>
    </row>
    <row r="39" spans="1:10" s="6" customFormat="1" ht="15" customHeight="1" x14ac:dyDescent="0.2">
      <c r="A39" s="21"/>
      <c r="B39" s="21"/>
      <c r="C39" s="21"/>
      <c r="D39" s="3"/>
      <c r="E39" s="3"/>
      <c r="F39" s="4"/>
      <c r="H39" s="22"/>
      <c r="I39" s="22"/>
      <c r="J39" s="4"/>
    </row>
    <row r="40" spans="1:10" s="6" customFormat="1" ht="15" customHeight="1" x14ac:dyDescent="0.2">
      <c r="A40" s="21"/>
      <c r="B40" s="21"/>
      <c r="C40" s="21"/>
      <c r="D40" s="3"/>
      <c r="E40" s="3"/>
      <c r="F40" s="4"/>
      <c r="H40" s="22"/>
      <c r="I40" s="22"/>
      <c r="J40" s="4"/>
    </row>
    <row r="41" spans="1:10" s="6" customFormat="1" ht="15" customHeight="1" x14ac:dyDescent="0.2">
      <c r="A41" s="21"/>
      <c r="B41" s="21"/>
      <c r="C41" s="21"/>
      <c r="D41" s="3"/>
      <c r="E41" s="3"/>
      <c r="F41" s="4"/>
      <c r="H41" s="22"/>
      <c r="I41" s="22"/>
      <c r="J41" s="4"/>
    </row>
    <row r="42" spans="1:10" s="6" customFormat="1" ht="15" customHeight="1" x14ac:dyDescent="0.2">
      <c r="A42" s="21"/>
      <c r="B42" s="21"/>
      <c r="C42" s="21"/>
      <c r="D42" s="3"/>
      <c r="E42" s="3"/>
      <c r="F42" s="4"/>
      <c r="H42" s="22"/>
      <c r="I42" s="22"/>
      <c r="J42" s="4"/>
    </row>
    <row r="43" spans="1:10" s="6" customFormat="1" ht="15" customHeight="1" x14ac:dyDescent="0.2">
      <c r="A43" s="21"/>
      <c r="B43" s="21"/>
      <c r="C43" s="21"/>
      <c r="D43" s="3"/>
      <c r="E43" s="3"/>
      <c r="F43" s="4"/>
      <c r="H43" s="22"/>
      <c r="I43" s="22"/>
      <c r="J43" s="4"/>
    </row>
    <row r="44" spans="1:10" s="6" customFormat="1" ht="15" customHeight="1" x14ac:dyDescent="0.2">
      <c r="A44" s="21"/>
      <c r="B44" s="21"/>
      <c r="C44" s="21"/>
      <c r="D44" s="3"/>
      <c r="E44" s="3"/>
      <c r="F44" s="4"/>
      <c r="H44" s="22"/>
      <c r="I44" s="22"/>
      <c r="J44" s="4"/>
    </row>
    <row r="45" spans="1:10" s="6" customFormat="1" ht="15" customHeight="1" x14ac:dyDescent="0.2">
      <c r="A45" s="21"/>
      <c r="B45" s="21"/>
      <c r="C45" s="21"/>
      <c r="D45" s="3"/>
      <c r="E45" s="3"/>
      <c r="F45" s="4"/>
      <c r="H45" s="22"/>
      <c r="I45" s="22"/>
      <c r="J45" s="4"/>
    </row>
    <row r="46" spans="1:10" s="6" customFormat="1" ht="15" customHeight="1" x14ac:dyDescent="0.2">
      <c r="A46" s="21"/>
      <c r="B46" s="21"/>
      <c r="C46" s="21"/>
      <c r="D46" s="3"/>
      <c r="E46" s="3"/>
      <c r="F46" s="4"/>
      <c r="H46" s="22"/>
      <c r="I46" s="22"/>
      <c r="J46" s="4"/>
    </row>
    <row r="47" spans="1:10" s="6" customFormat="1" ht="15" customHeight="1" x14ac:dyDescent="0.2">
      <c r="A47" s="21"/>
      <c r="B47" s="21"/>
      <c r="C47" s="21"/>
      <c r="D47" s="3"/>
      <c r="E47" s="3"/>
      <c r="F47" s="4"/>
      <c r="H47" s="22"/>
      <c r="I47" s="22"/>
      <c r="J47" s="4"/>
    </row>
    <row r="48" spans="1:10" s="6" customFormat="1" ht="15" customHeight="1" x14ac:dyDescent="0.2">
      <c r="A48" s="21"/>
      <c r="B48" s="21"/>
      <c r="C48" s="21"/>
      <c r="D48" s="3"/>
      <c r="E48" s="3"/>
      <c r="F48" s="4"/>
      <c r="H48" s="22"/>
      <c r="I48" s="22"/>
      <c r="J48" s="4"/>
    </row>
    <row r="49" spans="1:10" s="6" customFormat="1" ht="15" customHeight="1" x14ac:dyDescent="0.2">
      <c r="A49" s="21"/>
      <c r="B49" s="21"/>
      <c r="C49" s="21"/>
      <c r="D49" s="3"/>
      <c r="E49" s="3"/>
      <c r="F49" s="4"/>
      <c r="H49" s="22"/>
      <c r="I49" s="22"/>
      <c r="J49" s="4"/>
    </row>
    <row r="50" spans="1:10" s="6" customFormat="1" ht="15" customHeight="1" x14ac:dyDescent="0.2">
      <c r="A50" s="21"/>
      <c r="B50" s="21"/>
      <c r="C50" s="21"/>
      <c r="D50" s="3"/>
      <c r="E50" s="3"/>
      <c r="F50" s="4"/>
      <c r="H50" s="22"/>
      <c r="I50" s="22"/>
      <c r="J50" s="4"/>
    </row>
    <row r="51" spans="1:10" s="6" customFormat="1" ht="15" customHeight="1" x14ac:dyDescent="0.2">
      <c r="A51" s="21"/>
      <c r="B51" s="21"/>
      <c r="C51" s="21"/>
      <c r="D51" s="3"/>
      <c r="E51" s="3"/>
      <c r="F51" s="4"/>
      <c r="H51" s="22"/>
      <c r="I51" s="22"/>
      <c r="J51" s="4"/>
    </row>
    <row r="52" spans="1:10" s="6" customFormat="1" ht="15" customHeight="1" x14ac:dyDescent="0.2">
      <c r="A52" s="21"/>
      <c r="B52" s="21"/>
      <c r="C52" s="21"/>
      <c r="D52" s="3"/>
      <c r="E52" s="3"/>
      <c r="F52" s="4"/>
      <c r="H52" s="22"/>
      <c r="I52" s="22"/>
      <c r="J52" s="4"/>
    </row>
    <row r="53" spans="1:10" s="6" customFormat="1" ht="15" customHeight="1" x14ac:dyDescent="0.2">
      <c r="A53" s="21"/>
      <c r="B53" s="21"/>
      <c r="C53" s="21"/>
      <c r="D53" s="3"/>
      <c r="E53" s="3"/>
      <c r="F53" s="4"/>
      <c r="H53" s="22"/>
      <c r="I53" s="22"/>
      <c r="J53" s="4"/>
    </row>
    <row r="54" spans="1:10" s="6" customFormat="1" ht="15" customHeight="1" x14ac:dyDescent="0.2">
      <c r="A54" s="21"/>
      <c r="B54" s="21"/>
      <c r="C54" s="21"/>
      <c r="D54" s="3"/>
      <c r="E54" s="3"/>
      <c r="F54" s="4"/>
      <c r="H54" s="22"/>
      <c r="I54" s="22"/>
      <c r="J54" s="4"/>
    </row>
    <row r="55" spans="1:10" s="6" customFormat="1" ht="15" customHeight="1" x14ac:dyDescent="0.2">
      <c r="A55" s="21"/>
      <c r="B55" s="21"/>
      <c r="C55" s="21"/>
      <c r="D55" s="3"/>
      <c r="E55" s="3"/>
      <c r="F55" s="4"/>
      <c r="H55" s="22"/>
      <c r="I55" s="22"/>
      <c r="J55" s="4"/>
    </row>
    <row r="56" spans="1:10" s="6" customFormat="1" ht="15" customHeight="1" x14ac:dyDescent="0.2">
      <c r="A56" s="21"/>
      <c r="B56" s="21"/>
      <c r="C56" s="21"/>
      <c r="D56" s="3"/>
      <c r="E56" s="3"/>
      <c r="F56" s="4"/>
      <c r="H56" s="22"/>
      <c r="I56" s="22"/>
      <c r="J56" s="4"/>
    </row>
    <row r="57" spans="1:10" s="6" customFormat="1" ht="15" customHeight="1" x14ac:dyDescent="0.2">
      <c r="A57" s="21"/>
      <c r="B57" s="21"/>
      <c r="C57" s="21"/>
      <c r="D57" s="3"/>
      <c r="E57" s="3"/>
      <c r="F57" s="4"/>
      <c r="H57" s="22"/>
      <c r="I57" s="22"/>
      <c r="J57" s="4"/>
    </row>
    <row r="58" spans="1:10" s="6" customFormat="1" ht="15" customHeight="1" x14ac:dyDescent="0.2">
      <c r="A58" s="21"/>
      <c r="B58" s="21"/>
      <c r="C58" s="21"/>
      <c r="D58" s="3"/>
      <c r="E58" s="3"/>
      <c r="F58" s="4"/>
      <c r="H58" s="22"/>
      <c r="I58" s="22"/>
      <c r="J58" s="4"/>
    </row>
    <row r="59" spans="1:10" s="6" customFormat="1" ht="15" customHeight="1" x14ac:dyDescent="0.2">
      <c r="A59" s="21"/>
      <c r="B59" s="21"/>
      <c r="C59" s="21"/>
      <c r="D59" s="3"/>
      <c r="E59" s="3"/>
      <c r="F59" s="4"/>
      <c r="H59" s="22"/>
      <c r="I59" s="22"/>
      <c r="J59" s="4"/>
    </row>
    <row r="60" spans="1:10" s="6" customFormat="1" ht="15" customHeight="1" x14ac:dyDescent="0.2">
      <c r="A60" s="21"/>
      <c r="B60" s="21"/>
      <c r="C60" s="21"/>
      <c r="D60" s="3"/>
      <c r="E60" s="3"/>
      <c r="F60" s="4"/>
      <c r="H60" s="22"/>
      <c r="I60" s="22"/>
      <c r="J60" s="4"/>
    </row>
    <row r="61" spans="1:10" s="6" customFormat="1" ht="15" customHeight="1" x14ac:dyDescent="0.2">
      <c r="A61" s="21"/>
      <c r="B61" s="21"/>
      <c r="C61" s="21"/>
      <c r="D61" s="3"/>
      <c r="E61" s="3"/>
      <c r="F61" s="4"/>
      <c r="H61" s="22"/>
      <c r="I61" s="22"/>
      <c r="J61" s="4"/>
    </row>
    <row r="62" spans="1:10" s="6" customFormat="1" ht="15" customHeight="1" x14ac:dyDescent="0.2">
      <c r="A62" s="21"/>
      <c r="B62" s="21"/>
      <c r="C62" s="21"/>
      <c r="D62" s="3"/>
      <c r="E62" s="3"/>
      <c r="F62" s="4"/>
      <c r="H62" s="22"/>
      <c r="I62" s="22"/>
      <c r="J62" s="4"/>
    </row>
    <row r="63" spans="1:10" s="6" customFormat="1" ht="15" customHeight="1" x14ac:dyDescent="0.2">
      <c r="A63" s="21"/>
      <c r="B63" s="21"/>
      <c r="C63" s="21"/>
      <c r="D63" s="3"/>
      <c r="E63" s="3"/>
      <c r="F63" s="4"/>
      <c r="H63" s="22"/>
      <c r="I63" s="22"/>
      <c r="J63" s="4"/>
    </row>
    <row r="64" spans="1:10" s="6" customFormat="1" ht="15" customHeight="1" x14ac:dyDescent="0.2">
      <c r="A64" s="21"/>
      <c r="B64" s="21"/>
      <c r="C64" s="21"/>
      <c r="D64" s="3"/>
      <c r="E64" s="3"/>
      <c r="F64" s="4"/>
      <c r="H64" s="22"/>
      <c r="I64" s="22"/>
      <c r="J64" s="4"/>
    </row>
    <row r="65" spans="1:10" s="6" customFormat="1" ht="15" customHeight="1" x14ac:dyDescent="0.2">
      <c r="A65" s="21"/>
      <c r="B65" s="21"/>
      <c r="C65" s="21"/>
      <c r="D65" s="3"/>
      <c r="E65" s="3"/>
      <c r="F65" s="4"/>
      <c r="H65" s="22"/>
      <c r="I65" s="22"/>
      <c r="J65" s="4"/>
    </row>
    <row r="66" spans="1:10" s="6" customFormat="1" ht="15" customHeight="1" x14ac:dyDescent="0.2">
      <c r="A66" s="21"/>
      <c r="B66" s="21"/>
      <c r="C66" s="21"/>
      <c r="D66" s="3"/>
      <c r="E66" s="3"/>
      <c r="F66" s="4"/>
      <c r="H66" s="22"/>
      <c r="I66" s="22"/>
      <c r="J66" s="4"/>
    </row>
    <row r="67" spans="1:10" s="6" customFormat="1" ht="15" customHeight="1" x14ac:dyDescent="0.2">
      <c r="A67" s="21"/>
      <c r="B67" s="21"/>
      <c r="C67" s="21"/>
      <c r="D67" s="3"/>
      <c r="E67" s="3"/>
      <c r="F67" s="4"/>
      <c r="H67" s="22"/>
      <c r="I67" s="22"/>
      <c r="J67" s="4"/>
    </row>
    <row r="68" spans="1:10" s="6" customFormat="1" ht="15" customHeight="1" x14ac:dyDescent="0.2">
      <c r="A68" s="21"/>
      <c r="B68" s="21"/>
      <c r="C68" s="21"/>
      <c r="D68" s="3"/>
      <c r="E68" s="3"/>
      <c r="F68" s="4"/>
      <c r="H68" s="22"/>
      <c r="I68" s="22"/>
      <c r="J68" s="4"/>
    </row>
    <row r="69" spans="1:10" s="6" customFormat="1" ht="15" customHeight="1" x14ac:dyDescent="0.2">
      <c r="A69" s="21"/>
      <c r="B69" s="21"/>
      <c r="C69" s="21"/>
      <c r="D69" s="3"/>
      <c r="E69" s="3"/>
      <c r="F69" s="4"/>
      <c r="H69" s="22"/>
      <c r="I69" s="22"/>
      <c r="J69" s="4"/>
    </row>
    <row r="70" spans="1:10" s="6" customFormat="1" ht="15" customHeight="1" x14ac:dyDescent="0.2">
      <c r="A70" s="21"/>
      <c r="B70" s="21"/>
      <c r="C70" s="21"/>
      <c r="D70" s="3"/>
      <c r="E70" s="3"/>
      <c r="F70" s="4"/>
      <c r="H70" s="22"/>
      <c r="I70" s="22"/>
      <c r="J70" s="4"/>
    </row>
    <row r="71" spans="1:10" s="6" customFormat="1" ht="15" customHeight="1" x14ac:dyDescent="0.2">
      <c r="A71" s="21"/>
      <c r="B71" s="21"/>
      <c r="C71" s="21"/>
      <c r="D71" s="3"/>
      <c r="E71" s="3"/>
      <c r="F71" s="4"/>
      <c r="H71" s="22"/>
      <c r="I71" s="22"/>
      <c r="J71" s="4"/>
    </row>
    <row r="72" spans="1:10" s="6" customFormat="1" ht="15" customHeight="1" x14ac:dyDescent="0.2">
      <c r="A72" s="21"/>
      <c r="B72" s="21"/>
      <c r="C72" s="21"/>
      <c r="D72" s="3"/>
      <c r="E72" s="3"/>
      <c r="F72" s="4"/>
      <c r="H72" s="22"/>
      <c r="I72" s="22"/>
      <c r="J72" s="4"/>
    </row>
    <row r="73" spans="1:10" s="6" customFormat="1" ht="15" customHeight="1" x14ac:dyDescent="0.2">
      <c r="A73" s="21"/>
      <c r="B73" s="21"/>
      <c r="C73" s="21"/>
      <c r="D73" s="3"/>
      <c r="E73" s="3"/>
      <c r="F73" s="4"/>
      <c r="H73" s="22"/>
      <c r="I73" s="22"/>
      <c r="J73" s="4"/>
    </row>
    <row r="74" spans="1:10" s="6" customFormat="1" ht="15" customHeight="1" x14ac:dyDescent="0.2">
      <c r="A74" s="21"/>
      <c r="B74" s="21"/>
      <c r="C74" s="21"/>
      <c r="D74" s="3"/>
      <c r="E74" s="3"/>
      <c r="F74" s="4"/>
      <c r="H74" s="22"/>
      <c r="I74" s="22"/>
      <c r="J74" s="4"/>
    </row>
    <row r="75" spans="1:10" s="6" customFormat="1" ht="15" customHeight="1" x14ac:dyDescent="0.2">
      <c r="A75" s="21"/>
      <c r="B75" s="21"/>
      <c r="C75" s="21"/>
      <c r="D75" s="3"/>
      <c r="E75" s="3"/>
      <c r="F75" s="4"/>
      <c r="H75" s="22"/>
      <c r="I75" s="22"/>
      <c r="J75" s="4"/>
    </row>
    <row r="76" spans="1:10" s="6" customFormat="1" ht="15" customHeight="1" x14ac:dyDescent="0.2">
      <c r="A76" s="21"/>
      <c r="B76" s="21"/>
      <c r="C76" s="21"/>
      <c r="D76" s="3"/>
      <c r="E76" s="3"/>
      <c r="F76" s="4"/>
      <c r="H76" s="22"/>
      <c r="I76" s="22"/>
      <c r="J76" s="4"/>
    </row>
    <row r="77" spans="1:10" s="6" customFormat="1" ht="15" customHeight="1" x14ac:dyDescent="0.2">
      <c r="A77" s="21"/>
      <c r="B77" s="21"/>
      <c r="C77" s="21"/>
      <c r="D77" s="3"/>
      <c r="E77" s="3"/>
      <c r="F77" s="4"/>
      <c r="H77" s="22"/>
      <c r="I77" s="22"/>
      <c r="J77" s="4"/>
    </row>
    <row r="78" spans="1:10" s="6" customFormat="1" ht="15" customHeight="1" x14ac:dyDescent="0.2">
      <c r="A78" s="21"/>
      <c r="B78" s="21"/>
      <c r="C78" s="21"/>
      <c r="D78" s="3"/>
      <c r="E78" s="3"/>
      <c r="F78" s="4"/>
      <c r="H78" s="22"/>
      <c r="I78" s="22"/>
      <c r="J78" s="4"/>
    </row>
    <row r="79" spans="1:10" s="6" customFormat="1" ht="15" customHeight="1" x14ac:dyDescent="0.2">
      <c r="A79" s="21"/>
      <c r="B79" s="21"/>
      <c r="C79" s="21"/>
      <c r="D79" s="3"/>
      <c r="E79" s="3"/>
      <c r="F79" s="4"/>
      <c r="H79" s="22"/>
      <c r="I79" s="22"/>
      <c r="J79" s="4"/>
    </row>
    <row r="80" spans="1:10" s="6" customFormat="1" ht="15" customHeight="1" x14ac:dyDescent="0.2">
      <c r="A80" s="21"/>
      <c r="B80" s="21"/>
      <c r="C80" s="21"/>
      <c r="D80" s="3"/>
      <c r="E80" s="3"/>
      <c r="F80" s="4"/>
      <c r="H80" s="22"/>
      <c r="I80" s="22"/>
      <c r="J80" s="4"/>
    </row>
    <row r="81" spans="1:10" s="6" customFormat="1" ht="15" customHeight="1" x14ac:dyDescent="0.2">
      <c r="A81" s="21"/>
      <c r="B81" s="21"/>
      <c r="C81" s="21"/>
      <c r="D81" s="3"/>
      <c r="E81" s="3"/>
      <c r="F81" s="4"/>
      <c r="H81" s="22"/>
      <c r="I81" s="22"/>
      <c r="J81" s="4"/>
    </row>
    <row r="82" spans="1:10" s="6" customFormat="1" ht="15" customHeight="1" x14ac:dyDescent="0.2">
      <c r="A82" s="21"/>
      <c r="B82" s="21"/>
      <c r="C82" s="21"/>
      <c r="D82" s="3"/>
      <c r="E82" s="3"/>
      <c r="F82" s="4"/>
      <c r="H82" s="22"/>
      <c r="I82" s="22"/>
      <c r="J82" s="4"/>
    </row>
    <row r="83" spans="1:10" s="6" customFormat="1" ht="15" customHeight="1" x14ac:dyDescent="0.2">
      <c r="A83" s="21"/>
      <c r="B83" s="21"/>
      <c r="C83" s="21"/>
      <c r="D83" s="3"/>
      <c r="E83" s="3"/>
      <c r="F83" s="4"/>
      <c r="H83" s="22"/>
      <c r="I83" s="22"/>
      <c r="J83" s="4"/>
    </row>
    <row r="84" spans="1:10" s="6" customFormat="1" ht="15" customHeight="1" x14ac:dyDescent="0.2">
      <c r="A84" s="21"/>
      <c r="B84" s="21"/>
      <c r="C84" s="21"/>
      <c r="D84" s="3"/>
      <c r="E84" s="3"/>
      <c r="F84" s="4"/>
      <c r="H84" s="22"/>
      <c r="I84" s="22"/>
      <c r="J84" s="4"/>
    </row>
    <row r="85" spans="1:10" s="6" customFormat="1" ht="15" customHeight="1" x14ac:dyDescent="0.2">
      <c r="A85" s="21"/>
      <c r="B85" s="21"/>
      <c r="C85" s="21"/>
      <c r="D85" s="3"/>
      <c r="E85" s="3"/>
      <c r="F85" s="4"/>
      <c r="H85" s="22"/>
      <c r="I85" s="22"/>
      <c r="J85" s="4"/>
    </row>
    <row r="86" spans="1:10" s="6" customFormat="1" ht="15" customHeight="1" x14ac:dyDescent="0.2">
      <c r="A86" s="21"/>
      <c r="B86" s="21"/>
      <c r="C86" s="21"/>
      <c r="D86" s="3"/>
      <c r="E86" s="3"/>
      <c r="F86" s="4"/>
      <c r="H86" s="22"/>
      <c r="I86" s="22"/>
      <c r="J86" s="4"/>
    </row>
    <row r="87" spans="1:10" s="6" customFormat="1" ht="15" customHeight="1" x14ac:dyDescent="0.2">
      <c r="A87" s="21"/>
      <c r="B87" s="21"/>
      <c r="C87" s="21"/>
      <c r="D87" s="3"/>
      <c r="E87" s="3"/>
      <c r="F87" s="4"/>
      <c r="H87" s="22"/>
      <c r="I87" s="22"/>
      <c r="J87" s="4"/>
    </row>
    <row r="88" spans="1:10" s="6" customFormat="1" ht="15" customHeight="1" x14ac:dyDescent="0.2">
      <c r="A88" s="21"/>
      <c r="B88" s="21"/>
      <c r="C88" s="21"/>
      <c r="D88" s="3"/>
      <c r="E88" s="3"/>
      <c r="F88" s="4"/>
      <c r="H88" s="22"/>
      <c r="I88" s="22"/>
      <c r="J88" s="4"/>
    </row>
    <row r="89" spans="1:10" s="6" customFormat="1" ht="15" customHeight="1" x14ac:dyDescent="0.2">
      <c r="A89" s="21"/>
      <c r="B89" s="21"/>
      <c r="C89" s="21"/>
      <c r="D89" s="3"/>
      <c r="E89" s="3"/>
      <c r="F89" s="4"/>
      <c r="H89" s="22"/>
      <c r="I89" s="22"/>
      <c r="J89" s="4"/>
    </row>
    <row r="90" spans="1:10" s="6" customFormat="1" ht="15" customHeight="1" x14ac:dyDescent="0.2">
      <c r="A90" s="21"/>
      <c r="B90" s="21"/>
      <c r="C90" s="21"/>
      <c r="D90" s="3"/>
      <c r="E90" s="3"/>
      <c r="F90" s="4"/>
      <c r="H90" s="22"/>
      <c r="I90" s="22"/>
      <c r="J90" s="4"/>
    </row>
    <row r="91" spans="1:10" s="6" customFormat="1" ht="15" customHeight="1" x14ac:dyDescent="0.2">
      <c r="A91" s="21"/>
      <c r="B91" s="21"/>
      <c r="C91" s="21"/>
      <c r="D91" s="3"/>
      <c r="E91" s="3"/>
      <c r="F91" s="4"/>
      <c r="H91" s="22"/>
      <c r="I91" s="22"/>
      <c r="J91" s="4"/>
    </row>
    <row r="92" spans="1:10" s="6" customFormat="1" ht="15" customHeight="1" x14ac:dyDescent="0.2">
      <c r="A92" s="21"/>
      <c r="B92" s="21"/>
      <c r="C92" s="21"/>
      <c r="D92" s="3"/>
      <c r="E92" s="3"/>
      <c r="F92" s="4"/>
      <c r="H92" s="22"/>
      <c r="I92" s="22"/>
      <c r="J92" s="4"/>
    </row>
    <row r="93" spans="1:10" s="6" customFormat="1" ht="15" customHeight="1" x14ac:dyDescent="0.2">
      <c r="A93" s="21"/>
      <c r="B93" s="21"/>
      <c r="C93" s="21"/>
      <c r="D93" s="3"/>
      <c r="E93" s="3"/>
      <c r="F93" s="4"/>
      <c r="H93" s="22"/>
      <c r="I93" s="22"/>
      <c r="J93" s="4"/>
    </row>
    <row r="94" spans="1:10" s="6" customFormat="1" ht="15" customHeight="1" x14ac:dyDescent="0.2">
      <c r="A94" s="21"/>
      <c r="B94" s="21"/>
      <c r="C94" s="21"/>
      <c r="D94" s="3"/>
      <c r="E94" s="3"/>
      <c r="F94" s="4"/>
      <c r="H94" s="22"/>
      <c r="I94" s="22"/>
      <c r="J94" s="4"/>
    </row>
    <row r="95" spans="1:10" s="6" customFormat="1" ht="15" customHeight="1" x14ac:dyDescent="0.2">
      <c r="A95" s="21"/>
      <c r="B95" s="21"/>
      <c r="C95" s="21"/>
      <c r="D95" s="3"/>
      <c r="E95" s="3"/>
      <c r="F95" s="4"/>
      <c r="H95" s="22"/>
      <c r="I95" s="22"/>
      <c r="J95" s="4"/>
    </row>
    <row r="96" spans="1:10" s="6" customFormat="1" ht="15" customHeight="1" x14ac:dyDescent="0.2">
      <c r="A96" s="21"/>
      <c r="B96" s="21"/>
      <c r="C96" s="21"/>
      <c r="D96" s="3"/>
      <c r="E96" s="3"/>
      <c r="F96" s="4"/>
      <c r="H96" s="22"/>
      <c r="I96" s="22"/>
      <c r="J96" s="4"/>
    </row>
    <row r="97" spans="1:10" s="6" customFormat="1" ht="15" customHeight="1" x14ac:dyDescent="0.2">
      <c r="A97" s="21"/>
      <c r="B97" s="21"/>
      <c r="C97" s="21"/>
      <c r="D97" s="3"/>
      <c r="E97" s="3"/>
      <c r="F97" s="4"/>
      <c r="H97" s="22"/>
      <c r="I97" s="22"/>
      <c r="J97" s="4"/>
    </row>
    <row r="98" spans="1:10" s="6" customFormat="1" ht="15" customHeight="1" x14ac:dyDescent="0.2">
      <c r="A98" s="21"/>
      <c r="B98" s="21"/>
      <c r="C98" s="21" t="s">
        <v>108</v>
      </c>
      <c r="D98" s="3">
        <f>SUMIF($J$8:$J$11,"="&amp;$C98,$D$8:$D$11)</f>
        <v>0</v>
      </c>
      <c r="E98" s="3">
        <f t="shared" ref="E98:G101" si="0">SUMIF($J$8:$J$11,"="&amp;$C98,E$8:E$11)</f>
        <v>0</v>
      </c>
      <c r="F98" s="3">
        <f t="shared" si="0"/>
        <v>0</v>
      </c>
      <c r="G98" s="3">
        <f t="shared" si="0"/>
        <v>0</v>
      </c>
      <c r="H98" s="22"/>
      <c r="I98" s="22"/>
      <c r="J98" s="4"/>
    </row>
    <row r="99" spans="1:10" s="6" customFormat="1" ht="15" customHeight="1" x14ac:dyDescent="0.2">
      <c r="A99" s="21"/>
      <c r="B99" s="21"/>
      <c r="C99" s="21" t="s">
        <v>148</v>
      </c>
      <c r="D99" s="3">
        <f>SUMIF($J$8:$J$11,"="&amp;$C99,$D$8:$D$11)</f>
        <v>0</v>
      </c>
      <c r="E99" s="3">
        <f t="shared" si="0"/>
        <v>0</v>
      </c>
      <c r="F99" s="3">
        <f t="shared" si="0"/>
        <v>0</v>
      </c>
      <c r="G99" s="3">
        <f t="shared" si="0"/>
        <v>0</v>
      </c>
      <c r="H99" s="22"/>
      <c r="I99" s="22"/>
      <c r="J99" s="4"/>
    </row>
    <row r="100" spans="1:10" s="6" customFormat="1" ht="15" customHeight="1" x14ac:dyDescent="0.2">
      <c r="A100" s="21"/>
      <c r="B100" s="21"/>
      <c r="C100" s="21" t="s">
        <v>174</v>
      </c>
      <c r="D100" s="3">
        <f>SUMIF($J$8:$J$11,"="&amp;$C100,$D$8:$D$11)</f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22"/>
      <c r="I100" s="22"/>
      <c r="J100" s="4"/>
    </row>
    <row r="101" spans="1:10" s="6" customFormat="1" ht="15" customHeight="1" x14ac:dyDescent="0.2">
      <c r="A101" s="21"/>
      <c r="B101" s="21"/>
      <c r="C101" s="21" t="s">
        <v>110</v>
      </c>
      <c r="D101" s="3">
        <f>SUMIF($J$8:$J$11,"="&amp;$C101,$D$8:$D$11)</f>
        <v>0</v>
      </c>
      <c r="E101" s="3">
        <f t="shared" si="0"/>
        <v>0</v>
      </c>
      <c r="F101" s="3">
        <f t="shared" si="0"/>
        <v>0</v>
      </c>
      <c r="G101" s="3">
        <f t="shared" si="0"/>
        <v>0</v>
      </c>
      <c r="H101" s="22"/>
      <c r="I101" s="22"/>
      <c r="J101" s="4"/>
    </row>
    <row r="102" spans="1:10" s="6" customFormat="1" ht="15" customHeight="1" x14ac:dyDescent="0.2">
      <c r="A102" s="21"/>
      <c r="B102" s="21"/>
      <c r="C102" s="21"/>
      <c r="D102" s="3"/>
      <c r="E102" s="3"/>
      <c r="F102" s="4"/>
      <c r="H102" s="22"/>
      <c r="I102" s="22"/>
      <c r="J102" s="4"/>
    </row>
    <row r="103" spans="1:10" s="6" customFormat="1" ht="15" customHeight="1" x14ac:dyDescent="0.2">
      <c r="A103" s="21"/>
      <c r="B103" s="21"/>
      <c r="C103" s="21"/>
      <c r="D103" s="3"/>
      <c r="E103" s="3"/>
      <c r="F103" s="4"/>
      <c r="H103" s="22"/>
      <c r="I103" s="22"/>
      <c r="J103" s="4"/>
    </row>
    <row r="104" spans="1:10" s="6" customFormat="1" ht="15" customHeight="1" x14ac:dyDescent="0.2">
      <c r="A104" s="21"/>
      <c r="B104" s="21"/>
      <c r="C104" s="21"/>
      <c r="D104" s="3"/>
      <c r="E104" s="3"/>
      <c r="F104" s="4"/>
      <c r="H104" s="22"/>
      <c r="I104" s="22"/>
      <c r="J104" s="4"/>
    </row>
    <row r="105" spans="1:10" s="6" customFormat="1" ht="15" customHeight="1" x14ac:dyDescent="0.2">
      <c r="A105" s="21"/>
      <c r="B105" s="21"/>
      <c r="C105" s="21"/>
      <c r="D105" s="3"/>
      <c r="E105" s="3"/>
      <c r="F105" s="4"/>
      <c r="H105" s="22"/>
      <c r="I105" s="22"/>
      <c r="J105" s="4"/>
    </row>
    <row r="106" spans="1:10" s="6" customFormat="1" ht="15" customHeight="1" x14ac:dyDescent="0.2">
      <c r="A106" s="21"/>
      <c r="B106" s="21"/>
      <c r="C106" s="21"/>
      <c r="D106" s="3"/>
      <c r="E106" s="3"/>
      <c r="F106" s="4"/>
      <c r="H106" s="22"/>
      <c r="I106" s="22"/>
      <c r="J106" s="4"/>
    </row>
    <row r="107" spans="1:10" s="6" customFormat="1" ht="15" customHeight="1" x14ac:dyDescent="0.2">
      <c r="A107" s="21"/>
      <c r="B107" s="21"/>
      <c r="C107" s="21"/>
      <c r="D107" s="3"/>
      <c r="E107" s="3"/>
      <c r="F107" s="4"/>
      <c r="H107" s="22"/>
      <c r="I107" s="22"/>
      <c r="J107" s="4"/>
    </row>
    <row r="108" spans="1:10" s="6" customFormat="1" ht="15" customHeight="1" x14ac:dyDescent="0.2">
      <c r="A108" s="21"/>
      <c r="B108" s="21"/>
      <c r="C108" s="21"/>
      <c r="D108" s="3"/>
      <c r="E108" s="3"/>
      <c r="F108" s="4"/>
      <c r="H108" s="22"/>
      <c r="I108" s="22"/>
      <c r="J108" s="4"/>
    </row>
    <row r="109" spans="1:10" s="6" customFormat="1" ht="15" customHeight="1" x14ac:dyDescent="0.2">
      <c r="A109" s="21"/>
      <c r="B109" s="21"/>
      <c r="C109" s="21"/>
      <c r="D109" s="3"/>
      <c r="E109" s="3"/>
      <c r="F109" s="4"/>
      <c r="H109" s="22"/>
      <c r="I109" s="22"/>
      <c r="J109" s="4"/>
    </row>
    <row r="110" spans="1:10" s="6" customFormat="1" ht="15" customHeight="1" x14ac:dyDescent="0.2">
      <c r="A110" s="21"/>
      <c r="B110" s="21"/>
      <c r="C110" s="21"/>
      <c r="D110" s="3"/>
      <c r="E110" s="3"/>
      <c r="F110" s="4"/>
      <c r="H110" s="22"/>
      <c r="I110" s="22"/>
      <c r="J110" s="4"/>
    </row>
    <row r="111" spans="1:10" s="6" customFormat="1" ht="15" customHeight="1" x14ac:dyDescent="0.2">
      <c r="A111" s="21"/>
      <c r="B111" s="21"/>
      <c r="C111" s="21"/>
      <c r="D111" s="3"/>
      <c r="E111" s="3"/>
      <c r="F111" s="4"/>
      <c r="H111" s="22"/>
      <c r="I111" s="22"/>
      <c r="J111" s="4"/>
    </row>
    <row r="112" spans="1:10" s="6" customFormat="1" ht="15" customHeight="1" x14ac:dyDescent="0.2">
      <c r="A112" s="21"/>
      <c r="B112" s="21"/>
      <c r="C112" s="21"/>
      <c r="D112" s="3"/>
      <c r="E112" s="3"/>
      <c r="F112" s="4"/>
      <c r="H112" s="22"/>
      <c r="I112" s="22"/>
      <c r="J112" s="4"/>
    </row>
    <row r="113" spans="1:10" s="6" customFormat="1" ht="15" customHeight="1" x14ac:dyDescent="0.2">
      <c r="A113" s="21"/>
      <c r="B113" s="21"/>
      <c r="C113" s="21"/>
      <c r="D113" s="3"/>
      <c r="E113" s="3"/>
      <c r="F113" s="4"/>
      <c r="H113" s="22"/>
      <c r="I113" s="22"/>
      <c r="J113" s="4"/>
    </row>
    <row r="114" spans="1:10" s="6" customFormat="1" ht="15" customHeight="1" x14ac:dyDescent="0.2">
      <c r="A114" s="21"/>
      <c r="B114" s="21"/>
      <c r="C114" s="21"/>
      <c r="D114" s="3"/>
      <c r="E114" s="3"/>
      <c r="F114" s="4"/>
      <c r="H114" s="22"/>
      <c r="I114" s="22"/>
      <c r="J114" s="4"/>
    </row>
    <row r="115" spans="1:10" s="6" customFormat="1" ht="15" customHeight="1" x14ac:dyDescent="0.2">
      <c r="A115" s="21"/>
      <c r="B115" s="21"/>
      <c r="C115" s="21"/>
      <c r="D115" s="3"/>
      <c r="E115" s="3"/>
      <c r="F115" s="4"/>
      <c r="H115" s="22"/>
      <c r="I115" s="22"/>
      <c r="J115" s="4"/>
    </row>
    <row r="116" spans="1:10" s="6" customFormat="1" ht="15" customHeight="1" x14ac:dyDescent="0.2">
      <c r="A116" s="21"/>
      <c r="B116" s="21"/>
      <c r="C116" s="21"/>
      <c r="D116" s="3"/>
      <c r="E116" s="3"/>
      <c r="F116" s="4"/>
      <c r="H116" s="22"/>
      <c r="I116" s="22"/>
      <c r="J116" s="4"/>
    </row>
    <row r="117" spans="1:10" s="6" customFormat="1" ht="15" customHeight="1" x14ac:dyDescent="0.2">
      <c r="A117" s="21"/>
      <c r="B117" s="21"/>
      <c r="C117" s="21"/>
      <c r="D117" s="3"/>
      <c r="E117" s="3"/>
      <c r="F117" s="4"/>
      <c r="H117" s="22"/>
      <c r="I117" s="22"/>
      <c r="J117" s="4"/>
    </row>
    <row r="118" spans="1:10" s="6" customFormat="1" ht="15" customHeight="1" x14ac:dyDescent="0.2">
      <c r="A118" s="21"/>
      <c r="B118" s="21"/>
      <c r="C118" s="21"/>
      <c r="D118" s="3"/>
      <c r="E118" s="3"/>
      <c r="F118" s="4"/>
      <c r="H118" s="22"/>
      <c r="I118" s="22"/>
      <c r="J118" s="4"/>
    </row>
    <row r="119" spans="1:10" s="6" customFormat="1" ht="15" customHeight="1" x14ac:dyDescent="0.2">
      <c r="A119" s="21"/>
      <c r="B119" s="21"/>
      <c r="C119" s="21"/>
      <c r="D119" s="3"/>
      <c r="E119" s="3"/>
      <c r="F119" s="4"/>
      <c r="H119" s="22"/>
      <c r="I119" s="22"/>
      <c r="J119" s="4"/>
    </row>
    <row r="120" spans="1:10" s="6" customFormat="1" ht="15" customHeight="1" x14ac:dyDescent="0.2">
      <c r="A120" s="21"/>
      <c r="B120" s="21"/>
      <c r="C120" s="21"/>
      <c r="D120" s="3"/>
      <c r="E120" s="3"/>
      <c r="F120" s="4"/>
      <c r="H120" s="22"/>
      <c r="I120" s="22"/>
      <c r="J120" s="4"/>
    </row>
    <row r="121" spans="1:10" s="6" customFormat="1" ht="15" customHeight="1" x14ac:dyDescent="0.2">
      <c r="A121" s="21"/>
      <c r="B121" s="21"/>
      <c r="C121" s="21"/>
      <c r="D121" s="3"/>
      <c r="E121" s="3"/>
      <c r="F121" s="4"/>
      <c r="H121" s="22"/>
      <c r="I121" s="22"/>
      <c r="J121" s="4"/>
    </row>
    <row r="122" spans="1:10" s="6" customFormat="1" ht="15" customHeight="1" x14ac:dyDescent="0.2">
      <c r="A122" s="21"/>
      <c r="B122" s="21"/>
      <c r="C122" s="21"/>
      <c r="D122" s="3"/>
      <c r="E122" s="3"/>
      <c r="F122" s="4"/>
      <c r="H122" s="22"/>
      <c r="I122" s="22"/>
      <c r="J122" s="4"/>
    </row>
    <row r="123" spans="1:10" s="6" customFormat="1" ht="15" customHeight="1" x14ac:dyDescent="0.2">
      <c r="A123" s="21"/>
      <c r="B123" s="21"/>
      <c r="C123" s="21"/>
      <c r="D123" s="3"/>
      <c r="E123" s="3"/>
      <c r="F123" s="4"/>
      <c r="H123" s="22"/>
      <c r="I123" s="22"/>
      <c r="J123" s="4"/>
    </row>
    <row r="124" spans="1:10" s="6" customFormat="1" ht="15" customHeight="1" x14ac:dyDescent="0.2">
      <c r="A124" s="21"/>
      <c r="B124" s="21"/>
      <c r="C124" s="21"/>
      <c r="D124" s="3"/>
      <c r="E124" s="3"/>
      <c r="F124" s="4"/>
      <c r="H124" s="22"/>
      <c r="I124" s="22"/>
      <c r="J124" s="4"/>
    </row>
    <row r="125" spans="1:10" s="6" customFormat="1" ht="15" customHeight="1" x14ac:dyDescent="0.2">
      <c r="A125" s="21"/>
      <c r="B125" s="21"/>
      <c r="C125" s="21"/>
      <c r="D125" s="3"/>
      <c r="E125" s="3"/>
      <c r="F125" s="4"/>
      <c r="H125" s="22"/>
      <c r="I125" s="22"/>
      <c r="J125" s="4"/>
    </row>
    <row r="126" spans="1:10" s="6" customFormat="1" ht="15" customHeight="1" x14ac:dyDescent="0.2">
      <c r="A126" s="21"/>
      <c r="B126" s="21"/>
      <c r="C126" s="21"/>
      <c r="D126" s="3"/>
      <c r="E126" s="3"/>
      <c r="F126" s="4"/>
      <c r="H126" s="22"/>
      <c r="I126" s="22"/>
      <c r="J126" s="4"/>
    </row>
    <row r="127" spans="1:10" s="6" customFormat="1" ht="15" customHeight="1" x14ac:dyDescent="0.2">
      <c r="A127" s="21"/>
      <c r="B127" s="21"/>
      <c r="C127" s="21"/>
      <c r="D127" s="3"/>
      <c r="E127" s="3"/>
      <c r="F127" s="4"/>
      <c r="H127" s="22"/>
      <c r="I127" s="22"/>
      <c r="J127" s="4"/>
    </row>
    <row r="128" spans="1:10" s="6" customFormat="1" ht="15" customHeight="1" x14ac:dyDescent="0.2">
      <c r="A128" s="21"/>
      <c r="B128" s="21"/>
      <c r="C128" s="21"/>
      <c r="D128" s="3"/>
      <c r="E128" s="3"/>
      <c r="F128" s="4"/>
      <c r="H128" s="22"/>
      <c r="I128" s="22"/>
      <c r="J128" s="4"/>
    </row>
    <row r="129" spans="1:10" s="6" customFormat="1" ht="15" customHeight="1" x14ac:dyDescent="0.2">
      <c r="A129" s="21"/>
      <c r="B129" s="21"/>
      <c r="C129" s="21"/>
      <c r="D129" s="3"/>
      <c r="E129" s="3"/>
      <c r="F129" s="4"/>
      <c r="H129" s="22"/>
      <c r="I129" s="22"/>
      <c r="J129" s="4"/>
    </row>
    <row r="130" spans="1:10" s="6" customFormat="1" ht="15" customHeight="1" x14ac:dyDescent="0.2">
      <c r="A130" s="21"/>
      <c r="B130" s="21"/>
      <c r="C130" s="21"/>
      <c r="D130" s="3"/>
      <c r="E130" s="3"/>
      <c r="F130" s="4"/>
      <c r="H130" s="22"/>
      <c r="I130" s="22"/>
      <c r="J130" s="4"/>
    </row>
    <row r="131" spans="1:10" s="6" customFormat="1" ht="15" customHeight="1" x14ac:dyDescent="0.2">
      <c r="A131" s="21"/>
      <c r="B131" s="21"/>
      <c r="C131" s="21"/>
      <c r="D131" s="3"/>
      <c r="E131" s="3"/>
      <c r="F131" s="4"/>
      <c r="H131" s="22"/>
      <c r="I131" s="22"/>
      <c r="J131" s="4"/>
    </row>
    <row r="132" spans="1:10" s="6" customFormat="1" ht="15" customHeight="1" x14ac:dyDescent="0.2">
      <c r="A132" s="21"/>
      <c r="B132" s="21"/>
      <c r="C132" s="21"/>
      <c r="D132" s="3"/>
      <c r="E132" s="3"/>
      <c r="F132" s="4"/>
      <c r="H132" s="22"/>
      <c r="I132" s="22"/>
      <c r="J132" s="4"/>
    </row>
    <row r="133" spans="1:10" s="6" customFormat="1" ht="15" customHeight="1" x14ac:dyDescent="0.2">
      <c r="A133" s="21"/>
      <c r="B133" s="21"/>
      <c r="C133" s="21"/>
      <c r="D133" s="3"/>
      <c r="E133" s="3"/>
      <c r="F133" s="4"/>
      <c r="H133" s="22"/>
      <c r="I133" s="22"/>
      <c r="J133" s="4"/>
    </row>
    <row r="134" spans="1:10" s="6" customFormat="1" ht="15" customHeight="1" x14ac:dyDescent="0.2">
      <c r="A134" s="21"/>
      <c r="B134" s="21"/>
      <c r="C134" s="21"/>
      <c r="D134" s="3"/>
      <c r="E134" s="3"/>
      <c r="F134" s="4"/>
      <c r="H134" s="22"/>
      <c r="I134" s="22"/>
      <c r="J134" s="4"/>
    </row>
    <row r="135" spans="1:10" s="6" customFormat="1" ht="15" customHeight="1" x14ac:dyDescent="0.2">
      <c r="A135" s="21"/>
      <c r="B135" s="21"/>
      <c r="C135" s="21"/>
      <c r="D135" s="3"/>
      <c r="E135" s="3"/>
      <c r="F135" s="4"/>
      <c r="H135" s="22"/>
      <c r="I135" s="22"/>
      <c r="J135" s="4"/>
    </row>
    <row r="136" spans="1:10" s="6" customFormat="1" ht="15" customHeight="1" x14ac:dyDescent="0.2">
      <c r="A136" s="21"/>
      <c r="B136" s="21"/>
      <c r="C136" s="21"/>
      <c r="D136" s="3"/>
      <c r="E136" s="3"/>
      <c r="F136" s="4"/>
      <c r="H136" s="22"/>
      <c r="I136" s="22"/>
      <c r="J136" s="4"/>
    </row>
    <row r="137" spans="1:10" s="6" customFormat="1" ht="15" customHeight="1" x14ac:dyDescent="0.2">
      <c r="A137" s="21"/>
      <c r="B137" s="21"/>
      <c r="C137" s="21"/>
      <c r="D137" s="3"/>
      <c r="E137" s="3"/>
      <c r="F137" s="4"/>
      <c r="H137" s="22"/>
      <c r="I137" s="22"/>
      <c r="J137" s="4"/>
    </row>
    <row r="138" spans="1:10" s="6" customFormat="1" ht="15" customHeight="1" x14ac:dyDescent="0.2">
      <c r="A138" s="21"/>
      <c r="B138" s="21"/>
      <c r="C138" s="21"/>
      <c r="D138" s="3"/>
      <c r="E138" s="3"/>
      <c r="F138" s="4"/>
      <c r="H138" s="22"/>
      <c r="I138" s="22"/>
      <c r="J138" s="4"/>
    </row>
    <row r="139" spans="1:10" s="6" customFormat="1" ht="15" customHeight="1" x14ac:dyDescent="0.2">
      <c r="A139" s="21"/>
      <c r="B139" s="21"/>
      <c r="C139" s="21"/>
      <c r="D139" s="3"/>
      <c r="E139" s="3"/>
      <c r="F139" s="4"/>
      <c r="H139" s="22"/>
      <c r="I139" s="22"/>
      <c r="J139" s="4"/>
    </row>
    <row r="140" spans="1:10" s="6" customFormat="1" ht="15" customHeight="1" x14ac:dyDescent="0.2">
      <c r="A140" s="21"/>
      <c r="B140" s="21"/>
      <c r="C140" s="21"/>
      <c r="D140" s="3"/>
      <c r="E140" s="3"/>
      <c r="F140" s="4"/>
      <c r="H140" s="22"/>
      <c r="I140" s="22"/>
      <c r="J140" s="4"/>
    </row>
    <row r="141" spans="1:10" s="6" customFormat="1" ht="15" customHeight="1" x14ac:dyDescent="0.2">
      <c r="A141" s="21"/>
      <c r="B141" s="21"/>
      <c r="C141" s="21"/>
      <c r="D141" s="3"/>
      <c r="E141" s="3"/>
      <c r="F141" s="4"/>
      <c r="H141" s="22"/>
      <c r="I141" s="22"/>
      <c r="J141" s="4"/>
    </row>
    <row r="142" spans="1:10" s="6" customFormat="1" ht="15" customHeight="1" x14ac:dyDescent="0.2">
      <c r="A142" s="21"/>
      <c r="B142" s="21"/>
      <c r="C142" s="21"/>
      <c r="D142" s="3"/>
      <c r="E142" s="3"/>
      <c r="F142" s="4"/>
      <c r="H142" s="22"/>
      <c r="I142" s="22"/>
      <c r="J142" s="4"/>
    </row>
    <row r="143" spans="1:10" s="6" customFormat="1" ht="15" customHeight="1" x14ac:dyDescent="0.2">
      <c r="A143" s="21"/>
      <c r="B143" s="21"/>
      <c r="C143" s="21"/>
      <c r="D143" s="3"/>
      <c r="E143" s="3"/>
      <c r="F143" s="4"/>
      <c r="H143" s="22"/>
      <c r="I143" s="22"/>
      <c r="J143" s="4"/>
    </row>
    <row r="144" spans="1:10" s="6" customFormat="1" ht="15" customHeight="1" x14ac:dyDescent="0.2">
      <c r="A144" s="21"/>
      <c r="B144" s="21"/>
      <c r="C144" s="21"/>
      <c r="D144" s="3"/>
      <c r="E144" s="3"/>
      <c r="F144" s="4"/>
      <c r="H144" s="22"/>
      <c r="I144" s="22"/>
      <c r="J144" s="4"/>
    </row>
    <row r="145" spans="1:10" s="6" customFormat="1" ht="15" customHeight="1" x14ac:dyDescent="0.2">
      <c r="A145" s="21"/>
      <c r="B145" s="21"/>
      <c r="C145" s="21"/>
      <c r="D145" s="3"/>
      <c r="E145" s="3"/>
      <c r="F145" s="4"/>
      <c r="H145" s="22"/>
      <c r="I145" s="22"/>
      <c r="J145" s="4"/>
    </row>
    <row r="146" spans="1:10" s="6" customFormat="1" ht="15" customHeight="1" x14ac:dyDescent="0.2">
      <c r="A146" s="21"/>
      <c r="B146" s="21"/>
      <c r="C146" s="21"/>
      <c r="D146" s="3"/>
      <c r="E146" s="3"/>
      <c r="F146" s="4"/>
      <c r="H146" s="22"/>
      <c r="I146" s="22"/>
      <c r="J146" s="4"/>
    </row>
    <row r="147" spans="1:10" s="6" customFormat="1" ht="15" customHeight="1" x14ac:dyDescent="0.2">
      <c r="A147" s="21"/>
      <c r="B147" s="21"/>
      <c r="C147" s="21"/>
      <c r="D147" s="3"/>
      <c r="E147" s="3"/>
      <c r="F147" s="4"/>
      <c r="H147" s="22"/>
      <c r="I147" s="22"/>
      <c r="J147" s="4"/>
    </row>
    <row r="148" spans="1:10" s="6" customFormat="1" ht="15" customHeight="1" x14ac:dyDescent="0.2">
      <c r="A148" s="21"/>
      <c r="B148" s="21"/>
      <c r="C148" s="21"/>
      <c r="D148" s="3"/>
      <c r="E148" s="3"/>
      <c r="F148" s="4"/>
      <c r="H148" s="22"/>
      <c r="I148" s="22"/>
      <c r="J148" s="4"/>
    </row>
    <row r="149" spans="1:10" s="6" customFormat="1" ht="15" customHeight="1" x14ac:dyDescent="0.2">
      <c r="A149" s="21"/>
      <c r="B149" s="21"/>
      <c r="C149" s="21"/>
      <c r="D149" s="3"/>
      <c r="E149" s="3"/>
      <c r="F149" s="4"/>
      <c r="H149" s="22"/>
      <c r="I149" s="22"/>
      <c r="J149" s="4"/>
    </row>
    <row r="150" spans="1:10" s="6" customFormat="1" ht="15" customHeight="1" x14ac:dyDescent="0.2">
      <c r="A150" s="21"/>
      <c r="B150" s="21"/>
      <c r="C150" s="21"/>
      <c r="D150" s="3"/>
      <c r="E150" s="3"/>
      <c r="F150" s="4"/>
      <c r="H150" s="22"/>
      <c r="I150" s="22"/>
      <c r="J150" s="4"/>
    </row>
    <row r="151" spans="1:10" s="6" customFormat="1" ht="15" customHeight="1" x14ac:dyDescent="0.2">
      <c r="A151" s="21"/>
      <c r="B151" s="21"/>
      <c r="C151" s="21"/>
      <c r="D151" s="3"/>
      <c r="E151" s="3"/>
      <c r="F151" s="4"/>
      <c r="H151" s="22"/>
      <c r="I151" s="22"/>
      <c r="J151" s="4"/>
    </row>
    <row r="152" spans="1:10" s="6" customFormat="1" ht="15" customHeight="1" x14ac:dyDescent="0.2">
      <c r="A152" s="21"/>
      <c r="B152" s="21"/>
      <c r="C152" s="21"/>
      <c r="D152" s="3"/>
      <c r="E152" s="3"/>
      <c r="F152" s="4"/>
      <c r="H152" s="22"/>
      <c r="I152" s="22"/>
      <c r="J152" s="4"/>
    </row>
    <row r="153" spans="1:10" s="6" customFormat="1" ht="15" customHeight="1" x14ac:dyDescent="0.2">
      <c r="A153" s="21"/>
      <c r="B153" s="21"/>
      <c r="C153" s="21"/>
      <c r="D153" s="3"/>
      <c r="E153" s="3"/>
      <c r="F153" s="4"/>
      <c r="H153" s="22"/>
      <c r="I153" s="22"/>
      <c r="J153" s="4"/>
    </row>
    <row r="154" spans="1:10" s="6" customFormat="1" ht="15" customHeight="1" x14ac:dyDescent="0.2">
      <c r="A154" s="21"/>
      <c r="B154" s="21"/>
      <c r="C154" s="21"/>
      <c r="D154" s="3"/>
      <c r="E154" s="3"/>
      <c r="F154" s="4"/>
      <c r="H154" s="22"/>
      <c r="I154" s="22"/>
      <c r="J154" s="4"/>
    </row>
    <row r="155" spans="1:10" s="6" customFormat="1" ht="15" customHeight="1" x14ac:dyDescent="0.2">
      <c r="A155" s="21"/>
      <c r="B155" s="21"/>
      <c r="C155" s="21"/>
      <c r="D155" s="3"/>
      <c r="E155" s="3"/>
      <c r="F155" s="4"/>
      <c r="H155" s="22"/>
      <c r="I155" s="22"/>
      <c r="J155" s="4"/>
    </row>
    <row r="156" spans="1:10" s="6" customFormat="1" ht="15" customHeight="1" x14ac:dyDescent="0.2">
      <c r="A156" s="21"/>
      <c r="B156" s="21"/>
      <c r="C156" s="21"/>
      <c r="D156" s="3"/>
      <c r="E156" s="3"/>
      <c r="F156" s="4"/>
      <c r="H156" s="22"/>
      <c r="I156" s="22"/>
      <c r="J156" s="4"/>
    </row>
    <row r="157" spans="1:10" s="6" customFormat="1" ht="15" customHeight="1" x14ac:dyDescent="0.2">
      <c r="A157" s="21"/>
      <c r="B157" s="21"/>
      <c r="C157" s="21"/>
      <c r="D157" s="3"/>
      <c r="E157" s="3"/>
      <c r="F157" s="4"/>
      <c r="H157" s="22"/>
      <c r="I157" s="22"/>
      <c r="J157" s="4"/>
    </row>
    <row r="158" spans="1:10" s="6" customFormat="1" ht="15" customHeight="1" x14ac:dyDescent="0.2">
      <c r="A158" s="21"/>
      <c r="B158" s="21"/>
      <c r="C158" s="21"/>
      <c r="D158" s="3"/>
      <c r="E158" s="3"/>
      <c r="F158" s="4"/>
      <c r="H158" s="22"/>
      <c r="I158" s="22"/>
      <c r="J158" s="4"/>
    </row>
    <row r="159" spans="1:10" s="6" customFormat="1" ht="15" customHeight="1" x14ac:dyDescent="0.2">
      <c r="A159" s="21"/>
      <c r="B159" s="21"/>
      <c r="C159" s="21"/>
      <c r="D159" s="3"/>
      <c r="E159" s="3"/>
      <c r="F159" s="4"/>
      <c r="H159" s="22"/>
      <c r="I159" s="22"/>
      <c r="J159" s="4"/>
    </row>
    <row r="160" spans="1:10" s="6" customFormat="1" ht="15" customHeight="1" x14ac:dyDescent="0.2">
      <c r="A160" s="21"/>
      <c r="B160" s="21"/>
      <c r="C160" s="21"/>
      <c r="D160" s="3"/>
      <c r="E160" s="3"/>
      <c r="F160" s="4"/>
      <c r="H160" s="22"/>
      <c r="I160" s="22"/>
      <c r="J160" s="4"/>
    </row>
    <row r="161" spans="1:10" s="6" customFormat="1" ht="15" customHeight="1" x14ac:dyDescent="0.2">
      <c r="A161" s="21"/>
      <c r="B161" s="21"/>
      <c r="C161" s="21"/>
      <c r="D161" s="3"/>
      <c r="E161" s="3"/>
      <c r="F161" s="4"/>
      <c r="H161" s="22"/>
      <c r="I161" s="22"/>
      <c r="J161" s="4"/>
    </row>
    <row r="162" spans="1:10" s="6" customFormat="1" ht="15" customHeight="1" x14ac:dyDescent="0.2">
      <c r="A162" s="21"/>
      <c r="B162" s="21"/>
      <c r="C162" s="21"/>
      <c r="D162" s="3"/>
      <c r="E162" s="3"/>
      <c r="F162" s="4"/>
      <c r="H162" s="22"/>
      <c r="I162" s="22"/>
      <c r="J162" s="4"/>
    </row>
    <row r="163" spans="1:10" s="6" customFormat="1" ht="15" customHeight="1" x14ac:dyDescent="0.2">
      <c r="A163" s="21"/>
      <c r="B163" s="21"/>
      <c r="C163" s="21"/>
      <c r="D163" s="3"/>
      <c r="E163" s="3"/>
      <c r="F163" s="4"/>
      <c r="H163" s="22"/>
      <c r="I163" s="22"/>
      <c r="J163" s="4"/>
    </row>
    <row r="164" spans="1:10" s="6" customFormat="1" ht="15" customHeight="1" x14ac:dyDescent="0.2">
      <c r="A164" s="21"/>
      <c r="B164" s="21"/>
      <c r="C164" s="21"/>
      <c r="D164" s="3"/>
      <c r="E164" s="3"/>
      <c r="F164" s="4"/>
      <c r="H164" s="22"/>
      <c r="I164" s="22"/>
      <c r="J164" s="4"/>
    </row>
    <row r="165" spans="1:10" s="6" customFormat="1" ht="15" customHeight="1" x14ac:dyDescent="0.2">
      <c r="A165" s="21"/>
      <c r="B165" s="21"/>
      <c r="C165" s="21"/>
      <c r="D165" s="3"/>
      <c r="E165" s="3"/>
      <c r="F165" s="4"/>
      <c r="H165" s="22"/>
      <c r="I165" s="22"/>
      <c r="J165" s="4"/>
    </row>
    <row r="166" spans="1:10" s="6" customFormat="1" ht="15" customHeight="1" x14ac:dyDescent="0.2">
      <c r="A166" s="21"/>
      <c r="B166" s="21"/>
      <c r="C166" s="21"/>
      <c r="D166" s="3"/>
      <c r="E166" s="3"/>
      <c r="F166" s="4"/>
      <c r="H166" s="22"/>
      <c r="I166" s="22"/>
      <c r="J166" s="4"/>
    </row>
    <row r="167" spans="1:10" s="6" customFormat="1" ht="15" customHeight="1" x14ac:dyDescent="0.2">
      <c r="A167" s="21"/>
      <c r="B167" s="21"/>
      <c r="C167" s="21"/>
      <c r="D167" s="3"/>
      <c r="E167" s="3"/>
      <c r="F167" s="4"/>
      <c r="H167" s="22"/>
      <c r="I167" s="22"/>
      <c r="J167" s="4"/>
    </row>
    <row r="168" spans="1:10" s="6" customFormat="1" ht="15" customHeight="1" x14ac:dyDescent="0.2">
      <c r="A168" s="21"/>
      <c r="B168" s="21"/>
      <c r="C168" s="21"/>
      <c r="D168" s="3"/>
      <c r="E168" s="3"/>
      <c r="F168" s="4"/>
      <c r="H168" s="22"/>
      <c r="I168" s="22"/>
      <c r="J168" s="4"/>
    </row>
    <row r="169" spans="1:10" s="6" customFormat="1" ht="15" customHeight="1" x14ac:dyDescent="0.2">
      <c r="A169" s="21"/>
      <c r="B169" s="21"/>
      <c r="C169" s="21"/>
      <c r="D169" s="3"/>
      <c r="E169" s="3"/>
      <c r="F169" s="4"/>
      <c r="H169" s="22"/>
      <c r="I169" s="22"/>
      <c r="J169" s="4"/>
    </row>
    <row r="170" spans="1:10" s="6" customFormat="1" ht="15" customHeight="1" x14ac:dyDescent="0.2">
      <c r="A170" s="21"/>
      <c r="B170" s="21"/>
      <c r="C170" s="21"/>
      <c r="D170" s="3"/>
      <c r="E170" s="3"/>
      <c r="F170" s="4"/>
      <c r="H170" s="22"/>
      <c r="I170" s="22"/>
      <c r="J170" s="4"/>
    </row>
    <row r="171" spans="1:10" s="6" customFormat="1" ht="15" customHeight="1" x14ac:dyDescent="0.2">
      <c r="A171" s="21"/>
      <c r="B171" s="21"/>
      <c r="C171" s="21"/>
      <c r="D171" s="3"/>
      <c r="E171" s="3"/>
      <c r="F171" s="4"/>
      <c r="H171" s="22"/>
      <c r="I171" s="22"/>
      <c r="J171" s="4"/>
    </row>
    <row r="172" spans="1:10" s="6" customFormat="1" ht="15" customHeight="1" x14ac:dyDescent="0.2">
      <c r="A172" s="21"/>
      <c r="B172" s="21"/>
      <c r="C172" s="21"/>
      <c r="D172" s="3"/>
      <c r="E172" s="3"/>
      <c r="F172" s="4"/>
      <c r="H172" s="22"/>
      <c r="I172" s="22"/>
      <c r="J172" s="4"/>
    </row>
    <row r="173" spans="1:10" s="6" customFormat="1" ht="15" customHeight="1" x14ac:dyDescent="0.2">
      <c r="A173" s="21"/>
      <c r="B173" s="21"/>
      <c r="C173" s="21"/>
      <c r="D173" s="3"/>
      <c r="E173" s="3"/>
      <c r="F173" s="4"/>
      <c r="H173" s="22"/>
      <c r="I173" s="22"/>
      <c r="J173" s="4"/>
    </row>
    <row r="174" spans="1:10" s="6" customFormat="1" ht="15" customHeight="1" x14ac:dyDescent="0.2">
      <c r="A174" s="21"/>
      <c r="B174" s="21"/>
      <c r="C174" s="21"/>
      <c r="D174" s="3"/>
      <c r="E174" s="3"/>
      <c r="F174" s="4"/>
      <c r="H174" s="22"/>
      <c r="I174" s="22"/>
      <c r="J174" s="4"/>
    </row>
    <row r="175" spans="1:10" s="6" customFormat="1" ht="15" customHeight="1" x14ac:dyDescent="0.2">
      <c r="A175" s="21"/>
      <c r="B175" s="21"/>
      <c r="C175" s="21"/>
      <c r="D175" s="3"/>
      <c r="E175" s="3"/>
      <c r="F175" s="4"/>
      <c r="H175" s="22"/>
      <c r="I175" s="22"/>
      <c r="J175" s="4"/>
    </row>
    <row r="176" spans="1:10" s="6" customFormat="1" ht="15" customHeight="1" x14ac:dyDescent="0.2">
      <c r="A176" s="21"/>
      <c r="B176" s="21"/>
      <c r="C176" s="21"/>
      <c r="D176" s="3"/>
      <c r="E176" s="3"/>
      <c r="F176" s="4"/>
      <c r="H176" s="22"/>
      <c r="I176" s="22"/>
      <c r="J176" s="4"/>
    </row>
    <row r="177" spans="1:10" s="6" customFormat="1" ht="15" customHeight="1" x14ac:dyDescent="0.2">
      <c r="A177" s="21"/>
      <c r="B177" s="21"/>
      <c r="C177" s="21"/>
      <c r="D177" s="3"/>
      <c r="E177" s="3"/>
      <c r="F177" s="4"/>
      <c r="H177" s="22"/>
      <c r="I177" s="22"/>
      <c r="J177" s="4"/>
    </row>
    <row r="178" spans="1:10" s="6" customFormat="1" ht="15" customHeight="1" x14ac:dyDescent="0.2">
      <c r="A178" s="21"/>
      <c r="B178" s="21"/>
      <c r="C178" s="21"/>
      <c r="D178" s="3"/>
      <c r="E178" s="3"/>
      <c r="F178" s="4"/>
      <c r="H178" s="22"/>
      <c r="I178" s="22"/>
      <c r="J178" s="4"/>
    </row>
    <row r="179" spans="1:10" s="6" customFormat="1" ht="15" customHeight="1" x14ac:dyDescent="0.2">
      <c r="A179" s="21"/>
      <c r="B179" s="21"/>
      <c r="C179" s="21"/>
      <c r="D179" s="3"/>
      <c r="E179" s="3"/>
      <c r="F179" s="4"/>
      <c r="H179" s="22"/>
      <c r="I179" s="22"/>
      <c r="J179" s="4"/>
    </row>
    <row r="180" spans="1:10" s="6" customFormat="1" ht="15" customHeight="1" x14ac:dyDescent="0.2">
      <c r="A180" s="21"/>
      <c r="B180" s="21"/>
      <c r="C180" s="21"/>
      <c r="D180" s="3"/>
      <c r="E180" s="3"/>
      <c r="F180" s="4"/>
      <c r="H180" s="22"/>
      <c r="I180" s="22"/>
      <c r="J180" s="4"/>
    </row>
    <row r="181" spans="1:10" s="6" customFormat="1" ht="15" customHeight="1" x14ac:dyDescent="0.2">
      <c r="A181" s="21"/>
      <c r="B181" s="21"/>
      <c r="C181" s="21"/>
      <c r="D181" s="3"/>
      <c r="E181" s="3"/>
      <c r="F181" s="4"/>
      <c r="H181" s="22"/>
      <c r="I181" s="22"/>
      <c r="J181" s="4"/>
    </row>
    <row r="182" spans="1:10" s="6" customFormat="1" ht="15" customHeight="1" x14ac:dyDescent="0.2">
      <c r="A182" s="21"/>
      <c r="B182" s="21"/>
      <c r="C182" s="21"/>
      <c r="D182" s="3"/>
      <c r="E182" s="3"/>
      <c r="F182" s="4"/>
      <c r="H182" s="22"/>
      <c r="I182" s="22"/>
      <c r="J182" s="4"/>
    </row>
    <row r="183" spans="1:10" s="6" customFormat="1" ht="15" customHeight="1" x14ac:dyDescent="0.2">
      <c r="A183" s="21"/>
      <c r="B183" s="21"/>
      <c r="C183" s="21"/>
      <c r="D183" s="3"/>
      <c r="E183" s="3"/>
      <c r="F183" s="4"/>
      <c r="H183" s="22"/>
      <c r="I183" s="22"/>
      <c r="J183" s="4"/>
    </row>
    <row r="184" spans="1:10" s="6" customFormat="1" ht="15" customHeight="1" x14ac:dyDescent="0.2">
      <c r="A184" s="21"/>
      <c r="B184" s="21"/>
      <c r="C184" s="21"/>
      <c r="D184" s="3"/>
      <c r="E184" s="3"/>
      <c r="F184" s="4"/>
      <c r="H184" s="22"/>
      <c r="I184" s="22"/>
      <c r="J184" s="4"/>
    </row>
    <row r="185" spans="1:10" s="6" customFormat="1" ht="15" customHeight="1" x14ac:dyDescent="0.2">
      <c r="A185" s="21"/>
      <c r="B185" s="21"/>
      <c r="C185" s="21"/>
      <c r="D185" s="3"/>
      <c r="E185" s="3"/>
      <c r="F185" s="4"/>
      <c r="H185" s="22"/>
      <c r="I185" s="22"/>
      <c r="J185" s="4"/>
    </row>
    <row r="186" spans="1:10" s="6" customFormat="1" ht="15" customHeight="1" x14ac:dyDescent="0.2">
      <c r="A186" s="21"/>
      <c r="B186" s="21"/>
      <c r="C186" s="21"/>
      <c r="D186" s="3"/>
      <c r="E186" s="3"/>
      <c r="F186" s="4"/>
      <c r="H186" s="22"/>
      <c r="I186" s="22"/>
      <c r="J186" s="4"/>
    </row>
    <row r="187" spans="1:10" s="6" customFormat="1" ht="15" customHeight="1" x14ac:dyDescent="0.2">
      <c r="A187" s="21"/>
      <c r="B187" s="21"/>
      <c r="C187" s="21"/>
      <c r="D187" s="3"/>
      <c r="E187" s="3"/>
      <c r="F187" s="4"/>
      <c r="H187" s="22"/>
      <c r="I187" s="22"/>
      <c r="J187" s="4"/>
    </row>
    <row r="188" spans="1:10" s="6" customFormat="1" ht="15" customHeight="1" x14ac:dyDescent="0.2">
      <c r="A188" s="21"/>
      <c r="B188" s="21"/>
      <c r="C188" s="21"/>
      <c r="D188" s="3"/>
      <c r="E188" s="3"/>
      <c r="F188" s="4"/>
      <c r="H188" s="22"/>
      <c r="I188" s="22"/>
      <c r="J188" s="4"/>
    </row>
    <row r="189" spans="1:10" s="6" customFormat="1" ht="15" customHeight="1" x14ac:dyDescent="0.2">
      <c r="A189" s="21"/>
      <c r="B189" s="21"/>
      <c r="C189" s="21"/>
      <c r="D189" s="3"/>
      <c r="E189" s="3"/>
      <c r="F189" s="4"/>
      <c r="H189" s="22"/>
      <c r="I189" s="22"/>
      <c r="J189" s="4"/>
    </row>
    <row r="190" spans="1:10" s="6" customFormat="1" ht="15" customHeight="1" x14ac:dyDescent="0.2">
      <c r="A190" s="21"/>
      <c r="B190" s="21"/>
      <c r="C190" s="21"/>
      <c r="D190" s="3"/>
      <c r="E190" s="3"/>
      <c r="F190" s="4"/>
      <c r="H190" s="22"/>
      <c r="I190" s="22"/>
      <c r="J190" s="4"/>
    </row>
    <row r="191" spans="1:10" s="6" customFormat="1" ht="15" customHeight="1" x14ac:dyDescent="0.2">
      <c r="A191" s="21"/>
      <c r="B191" s="21"/>
      <c r="C191" s="21"/>
      <c r="D191" s="3"/>
      <c r="E191" s="3"/>
      <c r="F191" s="4"/>
      <c r="H191" s="22"/>
      <c r="I191" s="22"/>
      <c r="J191" s="4"/>
    </row>
    <row r="192" spans="1:10" s="6" customFormat="1" ht="15" customHeight="1" x14ac:dyDescent="0.2">
      <c r="A192" s="21"/>
      <c r="B192" s="21"/>
      <c r="C192" s="21"/>
      <c r="D192" s="3"/>
      <c r="E192" s="3"/>
      <c r="F192" s="4"/>
      <c r="H192" s="22"/>
      <c r="I192" s="22"/>
      <c r="J192" s="4"/>
    </row>
    <row r="193" spans="1:10" s="6" customFormat="1" ht="15" customHeight="1" x14ac:dyDescent="0.2">
      <c r="A193" s="21"/>
      <c r="B193" s="21"/>
      <c r="C193" s="21"/>
      <c r="D193" s="3"/>
      <c r="E193" s="3"/>
      <c r="F193" s="4"/>
      <c r="H193" s="22"/>
      <c r="I193" s="22"/>
      <c r="J193" s="4"/>
    </row>
    <row r="194" spans="1:10" s="6" customFormat="1" ht="15" customHeight="1" x14ac:dyDescent="0.2">
      <c r="A194" s="21"/>
      <c r="B194" s="21"/>
      <c r="C194" s="21"/>
      <c r="D194" s="3"/>
      <c r="E194" s="3"/>
      <c r="F194" s="4"/>
      <c r="H194" s="22"/>
      <c r="I194" s="22"/>
      <c r="J194" s="4"/>
    </row>
    <row r="195" spans="1:10" s="6" customFormat="1" ht="15" customHeight="1" x14ac:dyDescent="0.2">
      <c r="A195" s="21"/>
      <c r="B195" s="21"/>
      <c r="C195" s="21"/>
      <c r="D195" s="3"/>
      <c r="E195" s="3"/>
      <c r="F195" s="4"/>
      <c r="H195" s="22"/>
      <c r="I195" s="22"/>
      <c r="J195" s="4"/>
    </row>
    <row r="196" spans="1:10" s="6" customFormat="1" ht="15" customHeight="1" x14ac:dyDescent="0.2">
      <c r="A196" s="21"/>
      <c r="B196" s="21"/>
      <c r="C196" s="21"/>
      <c r="D196" s="3"/>
      <c r="E196" s="3"/>
      <c r="F196" s="4"/>
      <c r="H196" s="22"/>
      <c r="I196" s="22"/>
      <c r="J196" s="4"/>
    </row>
    <row r="197" spans="1:10" s="6" customFormat="1" ht="15" customHeight="1" x14ac:dyDescent="0.2">
      <c r="A197" s="21"/>
      <c r="B197" s="21"/>
      <c r="C197" s="21"/>
      <c r="D197" s="3"/>
      <c r="E197" s="3"/>
      <c r="F197" s="4"/>
      <c r="H197" s="22"/>
      <c r="I197" s="22"/>
      <c r="J197" s="4"/>
    </row>
    <row r="198" spans="1:10" s="6" customFormat="1" ht="15" customHeight="1" x14ac:dyDescent="0.2">
      <c r="A198" s="21"/>
      <c r="B198" s="21"/>
      <c r="C198" s="21"/>
      <c r="D198" s="3"/>
      <c r="E198" s="3"/>
      <c r="F198" s="4"/>
      <c r="H198" s="22"/>
      <c r="I198" s="22"/>
      <c r="J198" s="4"/>
    </row>
    <row r="199" spans="1:10" s="6" customFormat="1" ht="15" customHeight="1" x14ac:dyDescent="0.2">
      <c r="A199" s="21"/>
      <c r="B199" s="21"/>
      <c r="C199" s="21"/>
      <c r="D199" s="3"/>
      <c r="E199" s="3"/>
      <c r="F199" s="4"/>
      <c r="H199" s="22"/>
      <c r="I199" s="22"/>
      <c r="J199" s="4"/>
    </row>
    <row r="200" spans="1:10" s="6" customFormat="1" ht="15" customHeight="1" x14ac:dyDescent="0.2">
      <c r="A200" s="21"/>
      <c r="B200" s="21"/>
      <c r="C200" s="21"/>
      <c r="D200" s="3"/>
      <c r="E200" s="3"/>
      <c r="F200" s="4"/>
      <c r="H200" s="22"/>
      <c r="I200" s="22"/>
      <c r="J200" s="4"/>
    </row>
    <row r="201" spans="1:10" s="6" customFormat="1" ht="15" customHeight="1" x14ac:dyDescent="0.2">
      <c r="A201" s="21"/>
      <c r="B201" s="21"/>
      <c r="C201" s="21"/>
      <c r="D201" s="3"/>
      <c r="E201" s="3"/>
      <c r="F201" s="4"/>
      <c r="H201" s="22"/>
      <c r="I201" s="22"/>
      <c r="J201" s="4"/>
    </row>
    <row r="202" spans="1:10" s="6" customFormat="1" ht="15" customHeight="1" x14ac:dyDescent="0.2">
      <c r="A202" s="21"/>
      <c r="B202" s="21"/>
      <c r="C202" s="21"/>
      <c r="D202" s="3"/>
      <c r="E202" s="3"/>
      <c r="F202" s="4"/>
      <c r="H202" s="22"/>
      <c r="I202" s="22"/>
      <c r="J202" s="4"/>
    </row>
    <row r="203" spans="1:10" s="6" customFormat="1" ht="15" customHeight="1" x14ac:dyDescent="0.2">
      <c r="A203" s="21"/>
      <c r="B203" s="21"/>
      <c r="C203" s="21"/>
      <c r="D203" s="3"/>
      <c r="E203" s="3"/>
      <c r="F203" s="4"/>
      <c r="H203" s="22"/>
      <c r="I203" s="22"/>
      <c r="J203" s="4"/>
    </row>
    <row r="204" spans="1:10" s="6" customFormat="1" ht="15" customHeight="1" x14ac:dyDescent="0.2">
      <c r="A204" s="21"/>
      <c r="B204" s="21"/>
      <c r="C204" s="21"/>
      <c r="D204" s="3"/>
      <c r="E204" s="3"/>
      <c r="F204" s="4"/>
      <c r="H204" s="22"/>
      <c r="I204" s="22"/>
      <c r="J204" s="4"/>
    </row>
    <row r="205" spans="1:10" s="6" customFormat="1" ht="15" customHeight="1" x14ac:dyDescent="0.2">
      <c r="A205" s="21"/>
      <c r="B205" s="21"/>
      <c r="C205" s="21"/>
      <c r="D205" s="3"/>
      <c r="E205" s="3"/>
      <c r="F205" s="4"/>
      <c r="H205" s="22"/>
      <c r="I205" s="22"/>
      <c r="J205" s="4"/>
    </row>
    <row r="206" spans="1:10" s="6" customFormat="1" ht="15" customHeight="1" x14ac:dyDescent="0.2">
      <c r="A206" s="21"/>
      <c r="B206" s="21"/>
      <c r="C206" s="21"/>
      <c r="D206" s="3"/>
      <c r="E206" s="3"/>
      <c r="F206" s="4"/>
      <c r="H206" s="22"/>
      <c r="I206" s="22"/>
      <c r="J206" s="4"/>
    </row>
    <row r="207" spans="1:10" s="6" customFormat="1" ht="15" customHeight="1" x14ac:dyDescent="0.2">
      <c r="A207" s="21"/>
      <c r="B207" s="21"/>
      <c r="C207" s="21"/>
      <c r="D207" s="3"/>
      <c r="E207" s="3"/>
      <c r="F207" s="4"/>
      <c r="H207" s="22"/>
      <c r="I207" s="22"/>
      <c r="J207" s="4"/>
    </row>
    <row r="208" spans="1:10" s="6" customFormat="1" ht="15" customHeight="1" x14ac:dyDescent="0.2">
      <c r="A208" s="21"/>
      <c r="B208" s="21"/>
      <c r="C208" s="21"/>
      <c r="D208" s="3"/>
      <c r="E208" s="3"/>
      <c r="F208" s="4"/>
      <c r="H208" s="22"/>
      <c r="I208" s="22"/>
      <c r="J208" s="4"/>
    </row>
    <row r="209" spans="1:10" s="6" customFormat="1" ht="15" customHeight="1" x14ac:dyDescent="0.2">
      <c r="A209" s="21"/>
      <c r="B209" s="21"/>
      <c r="C209" s="21"/>
      <c r="D209" s="3"/>
      <c r="E209" s="3"/>
      <c r="F209" s="4"/>
      <c r="H209" s="22"/>
      <c r="I209" s="22"/>
      <c r="J209" s="4"/>
    </row>
    <row r="210" spans="1:10" s="6" customFormat="1" ht="15" customHeight="1" x14ac:dyDescent="0.2">
      <c r="A210" s="21"/>
      <c r="B210" s="21"/>
      <c r="C210" s="21"/>
      <c r="D210" s="3"/>
      <c r="E210" s="3"/>
      <c r="F210" s="4"/>
      <c r="H210" s="22"/>
      <c r="I210" s="22"/>
      <c r="J210" s="4"/>
    </row>
    <row r="211" spans="1:10" s="6" customFormat="1" ht="15" customHeight="1" x14ac:dyDescent="0.2">
      <c r="A211" s="21"/>
      <c r="B211" s="21"/>
      <c r="C211" s="21"/>
      <c r="D211" s="3"/>
      <c r="E211" s="3"/>
      <c r="F211" s="4"/>
      <c r="H211" s="22"/>
      <c r="I211" s="22"/>
      <c r="J211" s="4"/>
    </row>
    <row r="212" spans="1:10" s="6" customFormat="1" ht="15" customHeight="1" x14ac:dyDescent="0.2">
      <c r="A212" s="21"/>
      <c r="B212" s="21"/>
      <c r="C212" s="21"/>
      <c r="D212" s="3"/>
      <c r="E212" s="3"/>
      <c r="F212" s="4"/>
      <c r="H212" s="22"/>
      <c r="I212" s="22"/>
      <c r="J212" s="4"/>
    </row>
    <row r="213" spans="1:10" s="6" customFormat="1" ht="15" customHeight="1" x14ac:dyDescent="0.2">
      <c r="A213" s="21"/>
      <c r="B213" s="21"/>
      <c r="C213" s="21"/>
      <c r="D213" s="3"/>
      <c r="E213" s="3"/>
      <c r="F213" s="4"/>
      <c r="H213" s="22"/>
      <c r="I213" s="22"/>
      <c r="J213" s="4"/>
    </row>
    <row r="214" spans="1:10" s="6" customFormat="1" ht="15" customHeight="1" x14ac:dyDescent="0.2">
      <c r="A214" s="21"/>
      <c r="B214" s="21"/>
      <c r="C214" s="21"/>
      <c r="D214" s="3"/>
      <c r="E214" s="3"/>
      <c r="F214" s="4"/>
      <c r="H214" s="22"/>
      <c r="I214" s="22"/>
      <c r="J214" s="4"/>
    </row>
    <row r="215" spans="1:10" s="6" customFormat="1" ht="15" customHeight="1" x14ac:dyDescent="0.2">
      <c r="A215" s="21"/>
      <c r="B215" s="21"/>
      <c r="C215" s="21"/>
      <c r="D215" s="3"/>
      <c r="E215" s="3"/>
      <c r="F215" s="4"/>
      <c r="H215" s="22"/>
      <c r="I215" s="22"/>
      <c r="J215" s="4"/>
    </row>
    <row r="216" spans="1:10" s="6" customFormat="1" ht="15" customHeight="1" x14ac:dyDescent="0.2">
      <c r="A216" s="21"/>
      <c r="B216" s="21"/>
      <c r="C216" s="21"/>
      <c r="D216" s="3"/>
      <c r="E216" s="3"/>
      <c r="F216" s="4"/>
      <c r="H216" s="22"/>
      <c r="I216" s="22"/>
      <c r="J216" s="4"/>
    </row>
    <row r="217" spans="1:10" s="6" customFormat="1" ht="15" customHeight="1" x14ac:dyDescent="0.2">
      <c r="A217" s="21"/>
      <c r="B217" s="21"/>
      <c r="C217" s="21"/>
      <c r="D217" s="3"/>
      <c r="E217" s="3"/>
      <c r="F217" s="4"/>
      <c r="H217" s="22"/>
      <c r="I217" s="22"/>
      <c r="J217" s="4"/>
    </row>
    <row r="218" spans="1:10" s="6" customFormat="1" ht="15" customHeight="1" x14ac:dyDescent="0.2">
      <c r="A218" s="21"/>
      <c r="B218" s="21"/>
      <c r="C218" s="21"/>
      <c r="D218" s="3"/>
      <c r="E218" s="3"/>
      <c r="F218" s="4"/>
      <c r="H218" s="22"/>
      <c r="I218" s="22"/>
      <c r="J218" s="4"/>
    </row>
    <row r="219" spans="1:10" s="6" customFormat="1" ht="15" customHeight="1" x14ac:dyDescent="0.2">
      <c r="A219" s="21"/>
      <c r="B219" s="21"/>
      <c r="C219" s="21"/>
      <c r="D219" s="3"/>
      <c r="E219" s="3"/>
      <c r="F219" s="4"/>
      <c r="H219" s="22"/>
      <c r="I219" s="22"/>
      <c r="J219" s="4"/>
    </row>
    <row r="220" spans="1:10" s="6" customFormat="1" ht="15" customHeight="1" x14ac:dyDescent="0.2">
      <c r="A220" s="21"/>
      <c r="B220" s="21"/>
      <c r="C220" s="21"/>
      <c r="D220" s="3"/>
      <c r="E220" s="3"/>
      <c r="F220" s="4"/>
      <c r="H220" s="22"/>
      <c r="I220" s="22"/>
      <c r="J220" s="4"/>
    </row>
    <row r="221" spans="1:10" s="6" customFormat="1" ht="15" customHeight="1" x14ac:dyDescent="0.2">
      <c r="A221" s="21"/>
      <c r="B221" s="21"/>
      <c r="C221" s="21"/>
      <c r="D221" s="3"/>
      <c r="E221" s="3"/>
      <c r="F221" s="4"/>
      <c r="H221" s="22"/>
      <c r="I221" s="22"/>
      <c r="J221" s="4"/>
    </row>
    <row r="222" spans="1:10" s="6" customFormat="1" ht="15" customHeight="1" x14ac:dyDescent="0.2">
      <c r="A222" s="21"/>
      <c r="B222" s="21"/>
      <c r="C222" s="21"/>
      <c r="D222" s="3"/>
      <c r="E222" s="3"/>
      <c r="F222" s="4"/>
      <c r="H222" s="22"/>
      <c r="I222" s="22"/>
      <c r="J222" s="4"/>
    </row>
    <row r="223" spans="1:10" s="6" customFormat="1" ht="15" customHeight="1" x14ac:dyDescent="0.2">
      <c r="A223" s="21"/>
      <c r="B223" s="21"/>
      <c r="C223" s="21"/>
      <c r="D223" s="3"/>
      <c r="E223" s="3"/>
      <c r="F223" s="4"/>
      <c r="H223" s="22"/>
      <c r="I223" s="22"/>
      <c r="J223" s="4"/>
    </row>
    <row r="224" spans="1:10" s="6" customFormat="1" ht="15" customHeight="1" x14ac:dyDescent="0.2">
      <c r="A224" s="21"/>
      <c r="B224" s="21"/>
      <c r="C224" s="21"/>
      <c r="D224" s="3"/>
      <c r="E224" s="3"/>
      <c r="F224" s="4"/>
      <c r="H224" s="22"/>
      <c r="I224" s="22"/>
      <c r="J224" s="4"/>
    </row>
    <row r="225" spans="1:10" s="6" customFormat="1" ht="15" customHeight="1" x14ac:dyDescent="0.2">
      <c r="A225" s="21"/>
      <c r="B225" s="21"/>
      <c r="C225" s="21"/>
      <c r="D225" s="3"/>
      <c r="E225" s="3"/>
      <c r="F225" s="4"/>
      <c r="H225" s="22"/>
      <c r="I225" s="22"/>
      <c r="J225" s="4"/>
    </row>
    <row r="226" spans="1:10" s="6" customFormat="1" ht="15" customHeight="1" x14ac:dyDescent="0.2">
      <c r="A226" s="21"/>
      <c r="B226" s="21"/>
      <c r="C226" s="21"/>
      <c r="D226" s="3"/>
      <c r="E226" s="3"/>
      <c r="F226" s="4"/>
      <c r="H226" s="22"/>
      <c r="I226" s="22"/>
      <c r="J226" s="4"/>
    </row>
    <row r="227" spans="1:10" s="6" customFormat="1" ht="15" customHeight="1" x14ac:dyDescent="0.2">
      <c r="A227" s="21"/>
      <c r="B227" s="21"/>
      <c r="C227" s="21"/>
      <c r="D227" s="3"/>
      <c r="E227" s="3"/>
      <c r="F227" s="4"/>
      <c r="H227" s="22"/>
      <c r="I227" s="22"/>
      <c r="J227" s="4"/>
    </row>
    <row r="228" spans="1:10" s="6" customFormat="1" ht="15" customHeight="1" x14ac:dyDescent="0.2">
      <c r="A228" s="21"/>
      <c r="B228" s="21"/>
      <c r="C228" s="21"/>
      <c r="D228" s="3"/>
      <c r="E228" s="3"/>
      <c r="F228" s="4"/>
      <c r="H228" s="22"/>
      <c r="I228" s="22"/>
      <c r="J228" s="4"/>
    </row>
    <row r="229" spans="1:10" s="6" customFormat="1" ht="15" customHeight="1" x14ac:dyDescent="0.2">
      <c r="A229" s="21"/>
      <c r="B229" s="21"/>
      <c r="C229" s="21"/>
      <c r="D229" s="3"/>
      <c r="E229" s="3"/>
      <c r="F229" s="4"/>
      <c r="H229" s="22"/>
      <c r="I229" s="22"/>
      <c r="J229" s="4"/>
    </row>
    <row r="230" spans="1:10" s="6" customFormat="1" ht="15" customHeight="1" x14ac:dyDescent="0.2">
      <c r="A230" s="21"/>
      <c r="B230" s="21"/>
      <c r="C230" s="21"/>
      <c r="D230" s="3"/>
      <c r="E230" s="3"/>
      <c r="F230" s="4"/>
      <c r="H230" s="22"/>
      <c r="I230" s="22"/>
      <c r="J230" s="4"/>
    </row>
    <row r="231" spans="1:10" s="6" customFormat="1" ht="15" customHeight="1" x14ac:dyDescent="0.2">
      <c r="A231" s="21"/>
      <c r="B231" s="21"/>
      <c r="C231" s="21"/>
      <c r="D231" s="3"/>
      <c r="E231" s="3"/>
      <c r="F231" s="4"/>
      <c r="H231" s="22"/>
      <c r="I231" s="22"/>
      <c r="J231" s="4"/>
    </row>
    <row r="232" spans="1:10" s="6" customFormat="1" ht="15" customHeight="1" x14ac:dyDescent="0.2">
      <c r="A232" s="21"/>
      <c r="B232" s="21"/>
      <c r="C232" s="21"/>
      <c r="D232" s="3"/>
      <c r="E232" s="3"/>
      <c r="F232" s="4"/>
      <c r="H232" s="22"/>
      <c r="I232" s="22"/>
      <c r="J232" s="4"/>
    </row>
    <row r="233" spans="1:10" s="6" customFormat="1" ht="15" customHeight="1" x14ac:dyDescent="0.2">
      <c r="A233" s="21"/>
      <c r="B233" s="21"/>
      <c r="C233" s="21"/>
      <c r="D233" s="3"/>
      <c r="E233" s="3"/>
      <c r="F233" s="4"/>
      <c r="H233" s="22"/>
      <c r="I233" s="22"/>
      <c r="J233" s="4"/>
    </row>
    <row r="234" spans="1:10" s="6" customFormat="1" ht="15" customHeight="1" x14ac:dyDescent="0.2">
      <c r="A234" s="21"/>
      <c r="B234" s="21"/>
      <c r="C234" s="21"/>
      <c r="D234" s="3"/>
      <c r="E234" s="3"/>
      <c r="F234" s="4"/>
      <c r="H234" s="22"/>
      <c r="I234" s="22"/>
      <c r="J234" s="4"/>
    </row>
    <row r="235" spans="1:10" s="6" customFormat="1" ht="15" customHeight="1" x14ac:dyDescent="0.2">
      <c r="A235" s="21"/>
      <c r="B235" s="21"/>
      <c r="C235" s="21"/>
      <c r="D235" s="3"/>
      <c r="E235" s="3"/>
      <c r="F235" s="4"/>
      <c r="H235" s="22"/>
      <c r="I235" s="22"/>
      <c r="J235" s="4"/>
    </row>
    <row r="236" spans="1:10" s="6" customFormat="1" ht="15" customHeight="1" x14ac:dyDescent="0.2">
      <c r="A236" s="21"/>
      <c r="B236" s="21"/>
      <c r="C236" s="21"/>
      <c r="D236" s="3"/>
      <c r="E236" s="3"/>
      <c r="F236" s="4"/>
      <c r="H236" s="22"/>
      <c r="I236" s="22"/>
      <c r="J236" s="4"/>
    </row>
    <row r="237" spans="1:10" s="6" customFormat="1" ht="15" customHeight="1" x14ac:dyDescent="0.2">
      <c r="A237" s="21"/>
      <c r="B237" s="21"/>
      <c r="C237" s="21"/>
      <c r="D237" s="3"/>
      <c r="E237" s="3"/>
      <c r="F237" s="4"/>
      <c r="H237" s="22"/>
      <c r="I237" s="22"/>
      <c r="J237" s="4"/>
    </row>
  </sheetData>
  <conditionalFormatting sqref="G13:G97 G1:G4 G102:G65523 G10:G11">
    <cfRule type="cellIs" dxfId="1157" priority="3" stopIfTrue="1" operator="greaterThan">
      <formula>0</formula>
    </cfRule>
  </conditionalFormatting>
  <conditionalFormatting sqref="G12">
    <cfRule type="cellIs" dxfId="1156" priority="2" stopIfTrue="1" operator="greaterThan">
      <formula>0</formula>
    </cfRule>
  </conditionalFormatting>
  <conditionalFormatting sqref="G9">
    <cfRule type="cellIs" dxfId="1155" priority="1" stopIfTrue="1" operator="greaterThan">
      <formula>0</formula>
    </cfRule>
  </conditionalFormatting>
  <pageMargins left="0.7" right="0.7" top="0.75" bottom="0.75" header="0.3" footer="0.3"/>
  <pageSetup paperSize="9" scale="6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237"/>
  <sheetViews>
    <sheetView workbookViewId="0">
      <selection activeCell="B27" sqref="B27"/>
    </sheetView>
  </sheetViews>
  <sheetFormatPr defaultRowHeight="15" x14ac:dyDescent="0.2"/>
  <cols>
    <col min="1" max="1" width="24.85546875" style="21" bestFit="1" customWidth="1"/>
    <col min="2" max="2" width="48.140625" style="21" customWidth="1"/>
    <col min="3" max="3" width="24.42578125" style="21" customWidth="1"/>
    <col min="4" max="6" width="15.28515625" style="3" customWidth="1"/>
    <col min="7" max="7" width="15.28515625" style="6" bestFit="1" customWidth="1"/>
    <col min="8" max="8" width="45.7109375" style="22" customWidth="1"/>
    <col min="9" max="9" width="1.7109375" style="22" customWidth="1"/>
    <col min="10" max="10" width="19.28515625" style="4" customWidth="1"/>
    <col min="11" max="16384" width="9.140625" style="3"/>
  </cols>
  <sheetData>
    <row r="1" spans="1:10" ht="20.25" x14ac:dyDescent="0.3">
      <c r="A1" s="18" t="s">
        <v>221</v>
      </c>
      <c r="B1" s="20"/>
      <c r="C1" s="19"/>
      <c r="D1" s="1"/>
      <c r="E1" s="1"/>
      <c r="F1" s="1"/>
      <c r="G1" s="7"/>
      <c r="I1" s="75" t="s">
        <v>170</v>
      </c>
    </row>
    <row r="2" spans="1:10" ht="15" customHeight="1" x14ac:dyDescent="0.2">
      <c r="D2" s="2"/>
      <c r="E2" s="2"/>
      <c r="F2" s="2"/>
      <c r="G2" s="7"/>
    </row>
    <row r="3" spans="1:10" ht="15" customHeight="1" x14ac:dyDescent="0.2">
      <c r="D3" s="2"/>
      <c r="E3" s="2"/>
      <c r="F3" s="2"/>
      <c r="G3" s="7"/>
      <c r="H3" s="22" t="s">
        <v>11</v>
      </c>
    </row>
    <row r="4" spans="1:10" ht="15" customHeight="1" thickBot="1" x14ac:dyDescent="0.25"/>
    <row r="5" spans="1:10" ht="15" customHeight="1" x14ac:dyDescent="0.25">
      <c r="A5" s="23" t="s">
        <v>162</v>
      </c>
      <c r="B5" s="24" t="s">
        <v>163</v>
      </c>
      <c r="C5" s="24" t="s">
        <v>164</v>
      </c>
      <c r="D5" s="25" t="s">
        <v>165</v>
      </c>
      <c r="E5" s="25" t="s">
        <v>166</v>
      </c>
      <c r="F5" s="25" t="s">
        <v>167</v>
      </c>
      <c r="G5" s="26" t="s">
        <v>179</v>
      </c>
      <c r="H5" s="56" t="s">
        <v>169</v>
      </c>
      <c r="I5" s="27"/>
      <c r="J5" s="48" t="s">
        <v>106</v>
      </c>
    </row>
    <row r="6" spans="1:10" ht="15" customHeight="1" x14ac:dyDescent="0.25">
      <c r="A6" s="28"/>
      <c r="B6" s="29"/>
      <c r="C6" s="30"/>
      <c r="D6" s="31"/>
      <c r="E6" s="31"/>
      <c r="F6" s="31" t="s">
        <v>168</v>
      </c>
      <c r="G6" s="91" t="s">
        <v>180</v>
      </c>
      <c r="H6" s="57"/>
      <c r="I6" s="32"/>
      <c r="J6" s="49" t="s">
        <v>107</v>
      </c>
    </row>
    <row r="7" spans="1:10" ht="15" customHeight="1" x14ac:dyDescent="0.25">
      <c r="A7" s="33"/>
      <c r="B7" s="34"/>
      <c r="C7" s="34"/>
      <c r="D7" s="35" t="s">
        <v>0</v>
      </c>
      <c r="E7" s="31" t="s">
        <v>0</v>
      </c>
      <c r="F7" s="31" t="s">
        <v>0</v>
      </c>
      <c r="G7" s="36" t="s">
        <v>0</v>
      </c>
      <c r="H7" s="78"/>
      <c r="I7" s="37"/>
      <c r="J7" s="79"/>
    </row>
    <row r="8" spans="1:10" ht="15" customHeight="1" x14ac:dyDescent="0.25">
      <c r="A8" s="42"/>
      <c r="B8" s="43"/>
      <c r="C8" s="43"/>
      <c r="D8" s="44"/>
      <c r="E8" s="45"/>
      <c r="F8" s="45"/>
      <c r="G8" s="46"/>
      <c r="H8" s="58"/>
      <c r="I8" s="47"/>
      <c r="J8" s="50"/>
    </row>
    <row r="9" spans="1:10" s="51" customFormat="1" x14ac:dyDescent="0.2">
      <c r="A9" s="61" t="s">
        <v>147</v>
      </c>
      <c r="B9" s="62" t="s">
        <v>121</v>
      </c>
      <c r="C9" s="62" t="s">
        <v>123</v>
      </c>
      <c r="D9" s="63">
        <v>504</v>
      </c>
      <c r="E9" s="63">
        <v>504</v>
      </c>
      <c r="F9" s="63">
        <v>490</v>
      </c>
      <c r="G9" s="63">
        <f>F9-E9</f>
        <v>-14</v>
      </c>
      <c r="H9" s="64"/>
      <c r="I9" s="65"/>
      <c r="J9" s="66" t="s">
        <v>110</v>
      </c>
    </row>
    <row r="10" spans="1:10" s="51" customFormat="1" x14ac:dyDescent="0.2">
      <c r="A10" s="61" t="s">
        <v>195</v>
      </c>
      <c r="B10" s="62" t="s">
        <v>105</v>
      </c>
      <c r="C10" s="62" t="s">
        <v>114</v>
      </c>
      <c r="D10" s="63">
        <v>1030</v>
      </c>
      <c r="E10" s="63">
        <v>737</v>
      </c>
      <c r="F10" s="63">
        <v>545</v>
      </c>
      <c r="G10" s="63">
        <f>F10-E10</f>
        <v>-192</v>
      </c>
      <c r="H10" s="64" t="s">
        <v>209</v>
      </c>
      <c r="I10" s="65"/>
      <c r="J10" s="66" t="s">
        <v>110</v>
      </c>
    </row>
    <row r="11" spans="1:10" s="51" customFormat="1" x14ac:dyDescent="0.2">
      <c r="A11" s="88"/>
      <c r="B11" s="82"/>
      <c r="C11" s="80"/>
      <c r="D11" s="81"/>
      <c r="E11" s="81"/>
      <c r="F11" s="81"/>
      <c r="G11" s="81"/>
      <c r="H11" s="82"/>
      <c r="I11" s="83"/>
      <c r="J11" s="84"/>
    </row>
    <row r="12" spans="1:10" ht="16.5" thickBot="1" x14ac:dyDescent="0.3">
      <c r="A12" s="38" t="s">
        <v>6</v>
      </c>
      <c r="B12" s="39" t="s">
        <v>110</v>
      </c>
      <c r="C12" s="39"/>
      <c r="D12" s="40">
        <f>SUM(D8:D11)</f>
        <v>1534</v>
      </c>
      <c r="E12" s="40">
        <f>SUM(E8:E11)</f>
        <v>1241</v>
      </c>
      <c r="F12" s="40">
        <f>SUM(F8:F11)</f>
        <v>1035</v>
      </c>
      <c r="G12" s="85">
        <f>SUM(G8:G11)</f>
        <v>-206</v>
      </c>
      <c r="H12" s="86"/>
      <c r="I12" s="41"/>
      <c r="J12" s="87"/>
    </row>
    <row r="13" spans="1:10" ht="15" customHeight="1" x14ac:dyDescent="0.2">
      <c r="D13" s="4"/>
      <c r="E13" s="4"/>
      <c r="F13" s="5"/>
      <c r="G13" s="5"/>
    </row>
    <row r="14" spans="1:10" ht="15" customHeight="1" x14ac:dyDescent="0.2">
      <c r="D14" s="4"/>
      <c r="E14" s="4"/>
      <c r="F14" s="5"/>
      <c r="G14" s="5"/>
    </row>
    <row r="15" spans="1:10" ht="15" customHeight="1" x14ac:dyDescent="0.2">
      <c r="D15" s="4"/>
      <c r="E15" s="4"/>
      <c r="F15" s="5"/>
      <c r="G15" s="5"/>
    </row>
    <row r="16" spans="1:10" ht="15" customHeight="1" x14ac:dyDescent="0.2">
      <c r="D16" s="4"/>
      <c r="E16" s="4"/>
      <c r="F16" s="5"/>
      <c r="G16" s="5"/>
    </row>
    <row r="17" spans="1:10" ht="15" customHeight="1" x14ac:dyDescent="0.2">
      <c r="D17" s="4"/>
      <c r="E17" s="4"/>
      <c r="F17" s="5"/>
      <c r="G17" s="5"/>
    </row>
    <row r="18" spans="1:10" ht="15" customHeight="1" x14ac:dyDescent="0.2">
      <c r="D18" s="4"/>
      <c r="E18" s="4"/>
      <c r="F18" s="5"/>
      <c r="G18" s="5" t="s">
        <v>11</v>
      </c>
    </row>
    <row r="19" spans="1:10" s="22" customFormat="1" ht="15" customHeight="1" x14ac:dyDescent="0.2">
      <c r="A19" s="21"/>
      <c r="B19" s="21"/>
      <c r="C19" s="21"/>
      <c r="D19" s="4"/>
      <c r="E19" s="4"/>
      <c r="F19" s="5"/>
      <c r="G19" s="5"/>
      <c r="J19" s="4"/>
    </row>
    <row r="20" spans="1:10" s="22" customFormat="1" ht="15" customHeight="1" x14ac:dyDescent="0.2">
      <c r="A20" s="21"/>
      <c r="B20" s="21"/>
      <c r="C20" s="21"/>
      <c r="D20" s="4"/>
      <c r="E20" s="4"/>
      <c r="F20" s="5"/>
      <c r="G20" s="5"/>
      <c r="J20" s="4"/>
    </row>
    <row r="21" spans="1:10" s="22" customFormat="1" ht="15" customHeight="1" x14ac:dyDescent="0.2">
      <c r="A21" s="21"/>
      <c r="B21" s="21"/>
      <c r="C21" s="21"/>
      <c r="D21" s="3"/>
      <c r="E21" s="3"/>
      <c r="F21" s="4"/>
      <c r="G21" s="6"/>
      <c r="J21" s="4"/>
    </row>
    <row r="22" spans="1:10" s="22" customFormat="1" ht="15" customHeight="1" x14ac:dyDescent="0.2">
      <c r="A22" s="21"/>
      <c r="B22" s="21"/>
      <c r="C22" s="21"/>
      <c r="D22" s="3"/>
      <c r="E22" s="3"/>
      <c r="F22" s="4"/>
      <c r="G22" s="6"/>
      <c r="J22" s="4"/>
    </row>
    <row r="23" spans="1:10" s="22" customFormat="1" ht="15" customHeight="1" x14ac:dyDescent="0.2">
      <c r="A23" s="21"/>
      <c r="B23" s="21"/>
      <c r="C23" s="21"/>
      <c r="D23" s="3"/>
      <c r="E23" s="3"/>
      <c r="F23" s="4"/>
      <c r="G23" s="6"/>
      <c r="J23" s="4"/>
    </row>
    <row r="24" spans="1:10" s="22" customFormat="1" ht="15" customHeight="1" x14ac:dyDescent="0.2">
      <c r="A24" s="21"/>
      <c r="B24" s="21"/>
      <c r="C24" s="21"/>
      <c r="D24" s="3"/>
      <c r="E24" s="3"/>
      <c r="F24" s="4"/>
      <c r="G24" s="6"/>
      <c r="J24" s="4"/>
    </row>
    <row r="25" spans="1:10" s="22" customFormat="1" ht="15" customHeight="1" x14ac:dyDescent="0.2">
      <c r="A25" s="21"/>
      <c r="B25" s="21"/>
      <c r="C25" s="21"/>
      <c r="D25" s="3"/>
      <c r="E25" s="3"/>
      <c r="F25" s="4"/>
      <c r="G25" s="6"/>
      <c r="J25" s="4"/>
    </row>
    <row r="26" spans="1:10" s="22" customFormat="1" ht="15" customHeight="1" x14ac:dyDescent="0.2">
      <c r="A26" s="21"/>
      <c r="B26" s="21"/>
      <c r="C26" s="21"/>
      <c r="D26" s="3"/>
      <c r="E26" s="3"/>
      <c r="F26" s="4"/>
      <c r="G26" s="6"/>
      <c r="J26" s="4"/>
    </row>
    <row r="27" spans="1:10" s="22" customFormat="1" ht="15" customHeight="1" x14ac:dyDescent="0.2">
      <c r="A27" s="21"/>
      <c r="B27" s="21"/>
      <c r="C27" s="21"/>
      <c r="D27" s="3"/>
      <c r="E27" s="3"/>
      <c r="F27" s="4"/>
      <c r="G27" s="6"/>
      <c r="J27" s="4"/>
    </row>
    <row r="28" spans="1:10" s="22" customFormat="1" ht="15" customHeight="1" x14ac:dyDescent="0.2">
      <c r="A28" s="21"/>
      <c r="B28" s="21"/>
      <c r="C28" s="21"/>
      <c r="D28" s="3"/>
      <c r="E28" s="3"/>
      <c r="F28" s="4"/>
      <c r="G28" s="6"/>
      <c r="J28" s="4"/>
    </row>
    <row r="29" spans="1:10" s="22" customFormat="1" ht="15" customHeight="1" x14ac:dyDescent="0.2">
      <c r="A29" s="21"/>
      <c r="B29" s="21"/>
      <c r="C29" s="21"/>
      <c r="D29" s="3"/>
      <c r="E29" s="3"/>
      <c r="F29" s="4"/>
      <c r="G29" s="6"/>
      <c r="J29" s="4"/>
    </row>
    <row r="30" spans="1:10" s="22" customFormat="1" ht="15" customHeight="1" x14ac:dyDescent="0.2">
      <c r="A30" s="21"/>
      <c r="B30" s="21"/>
      <c r="C30" s="21"/>
      <c r="D30" s="3"/>
      <c r="E30" s="3"/>
      <c r="F30" s="4"/>
      <c r="G30" s="6"/>
      <c r="J30" s="4"/>
    </row>
    <row r="31" spans="1:10" s="22" customFormat="1" ht="15" customHeight="1" x14ac:dyDescent="0.2">
      <c r="A31" s="21"/>
      <c r="B31" s="21"/>
      <c r="C31" s="21"/>
      <c r="D31" s="3"/>
      <c r="E31" s="3"/>
      <c r="F31" s="4"/>
      <c r="G31" s="6"/>
      <c r="J31" s="4"/>
    </row>
    <row r="32" spans="1:10" s="22" customFormat="1" ht="15" customHeight="1" x14ac:dyDescent="0.2">
      <c r="A32" s="21"/>
      <c r="B32" s="21"/>
      <c r="C32" s="21"/>
      <c r="D32" s="3"/>
      <c r="E32" s="3"/>
      <c r="F32" s="4"/>
      <c r="G32" s="6"/>
      <c r="J32" s="4"/>
    </row>
    <row r="33" spans="1:10" s="22" customFormat="1" ht="15" customHeight="1" x14ac:dyDescent="0.2">
      <c r="A33" s="21"/>
      <c r="B33" s="21"/>
      <c r="C33" s="21"/>
      <c r="D33" s="3"/>
      <c r="E33" s="3"/>
      <c r="F33" s="4"/>
      <c r="G33" s="6"/>
      <c r="J33" s="4"/>
    </row>
    <row r="34" spans="1:10" s="22" customFormat="1" ht="15" customHeight="1" x14ac:dyDescent="0.2">
      <c r="A34" s="21"/>
      <c r="B34" s="21"/>
      <c r="C34" s="21"/>
      <c r="D34" s="3"/>
      <c r="E34" s="3"/>
      <c r="F34" s="4"/>
      <c r="G34" s="6"/>
      <c r="J34" s="4"/>
    </row>
    <row r="35" spans="1:10" s="6" customFormat="1" ht="15" customHeight="1" x14ac:dyDescent="0.2">
      <c r="A35" s="21"/>
      <c r="B35" s="21"/>
      <c r="C35" s="21"/>
      <c r="D35" s="3"/>
      <c r="E35" s="3"/>
      <c r="F35" s="4"/>
      <c r="H35" s="22"/>
      <c r="I35" s="22"/>
      <c r="J35" s="4"/>
    </row>
    <row r="36" spans="1:10" s="6" customFormat="1" ht="15" customHeight="1" x14ac:dyDescent="0.2">
      <c r="A36" s="21"/>
      <c r="B36" s="21"/>
      <c r="C36" s="21"/>
      <c r="D36" s="3"/>
      <c r="E36" s="3"/>
      <c r="F36" s="4"/>
      <c r="H36" s="22"/>
      <c r="I36" s="22"/>
      <c r="J36" s="4"/>
    </row>
    <row r="37" spans="1:10" s="6" customFormat="1" ht="15" customHeight="1" x14ac:dyDescent="0.2">
      <c r="A37" s="21"/>
      <c r="B37" s="21"/>
      <c r="C37" s="21"/>
      <c r="D37" s="3"/>
      <c r="E37" s="3"/>
      <c r="F37" s="4"/>
      <c r="H37" s="22"/>
      <c r="I37" s="22"/>
      <c r="J37" s="4"/>
    </row>
    <row r="38" spans="1:10" s="6" customFormat="1" ht="12.75" customHeight="1" x14ac:dyDescent="0.2">
      <c r="A38" s="21"/>
      <c r="B38" s="21"/>
      <c r="C38" s="21"/>
      <c r="D38" s="3"/>
      <c r="E38" s="3"/>
      <c r="F38" s="4"/>
      <c r="H38" s="22"/>
      <c r="I38" s="22"/>
      <c r="J38" s="4"/>
    </row>
    <row r="39" spans="1:10" s="6" customFormat="1" ht="15" customHeight="1" x14ac:dyDescent="0.2">
      <c r="A39" s="21"/>
      <c r="B39" s="21"/>
      <c r="C39" s="21"/>
      <c r="D39" s="3"/>
      <c r="E39" s="3"/>
      <c r="F39" s="4"/>
      <c r="H39" s="22"/>
      <c r="I39" s="22"/>
      <c r="J39" s="4"/>
    </row>
    <row r="40" spans="1:10" s="6" customFormat="1" ht="15" customHeight="1" x14ac:dyDescent="0.2">
      <c r="A40" s="21"/>
      <c r="B40" s="21"/>
      <c r="C40" s="21"/>
      <c r="D40" s="3"/>
      <c r="E40" s="3"/>
      <c r="F40" s="4"/>
      <c r="H40" s="22"/>
      <c r="I40" s="22"/>
      <c r="J40" s="4"/>
    </row>
    <row r="41" spans="1:10" s="6" customFormat="1" ht="15" customHeight="1" x14ac:dyDescent="0.2">
      <c r="A41" s="21"/>
      <c r="B41" s="21"/>
      <c r="C41" s="21"/>
      <c r="D41" s="3"/>
      <c r="E41" s="3"/>
      <c r="F41" s="4"/>
      <c r="H41" s="22"/>
      <c r="I41" s="22"/>
      <c r="J41" s="4"/>
    </row>
    <row r="42" spans="1:10" s="6" customFormat="1" ht="15" customHeight="1" x14ac:dyDescent="0.2">
      <c r="A42" s="21"/>
      <c r="B42" s="21"/>
      <c r="C42" s="21"/>
      <c r="D42" s="3"/>
      <c r="E42" s="3"/>
      <c r="F42" s="4"/>
      <c r="H42" s="22"/>
      <c r="I42" s="22"/>
      <c r="J42" s="4"/>
    </row>
    <row r="43" spans="1:10" s="6" customFormat="1" ht="15" customHeight="1" x14ac:dyDescent="0.2">
      <c r="A43" s="21"/>
      <c r="B43" s="21"/>
      <c r="C43" s="21"/>
      <c r="D43" s="3"/>
      <c r="E43" s="3"/>
      <c r="F43" s="4"/>
      <c r="H43" s="22"/>
      <c r="I43" s="22"/>
      <c r="J43" s="4"/>
    </row>
    <row r="44" spans="1:10" s="6" customFormat="1" ht="15" customHeight="1" x14ac:dyDescent="0.2">
      <c r="A44" s="21"/>
      <c r="B44" s="21"/>
      <c r="C44" s="21"/>
      <c r="D44" s="3"/>
      <c r="E44" s="3"/>
      <c r="F44" s="4"/>
      <c r="H44" s="22"/>
      <c r="I44" s="22"/>
      <c r="J44" s="4"/>
    </row>
    <row r="45" spans="1:10" s="6" customFormat="1" ht="15" customHeight="1" x14ac:dyDescent="0.2">
      <c r="A45" s="21"/>
      <c r="B45" s="21"/>
      <c r="C45" s="21"/>
      <c r="D45" s="3"/>
      <c r="E45" s="3"/>
      <c r="F45" s="4"/>
      <c r="H45" s="22"/>
      <c r="I45" s="22"/>
      <c r="J45" s="4"/>
    </row>
    <row r="46" spans="1:10" s="6" customFormat="1" ht="15" customHeight="1" x14ac:dyDescent="0.2">
      <c r="A46" s="21"/>
      <c r="B46" s="21"/>
      <c r="C46" s="21"/>
      <c r="D46" s="3"/>
      <c r="E46" s="3"/>
      <c r="F46" s="4"/>
      <c r="H46" s="22"/>
      <c r="I46" s="22"/>
      <c r="J46" s="4"/>
    </row>
    <row r="47" spans="1:10" s="6" customFormat="1" ht="15" customHeight="1" x14ac:dyDescent="0.2">
      <c r="A47" s="21"/>
      <c r="B47" s="21"/>
      <c r="C47" s="21"/>
      <c r="D47" s="3"/>
      <c r="E47" s="3"/>
      <c r="F47" s="4"/>
      <c r="H47" s="22"/>
      <c r="I47" s="22"/>
      <c r="J47" s="4"/>
    </row>
    <row r="48" spans="1:10" s="6" customFormat="1" ht="15" customHeight="1" x14ac:dyDescent="0.2">
      <c r="A48" s="21"/>
      <c r="B48" s="21"/>
      <c r="C48" s="21"/>
      <c r="D48" s="3"/>
      <c r="E48" s="3"/>
      <c r="F48" s="4"/>
      <c r="H48" s="22"/>
      <c r="I48" s="22"/>
      <c r="J48" s="4"/>
    </row>
    <row r="49" spans="1:10" s="6" customFormat="1" ht="15" customHeight="1" x14ac:dyDescent="0.2">
      <c r="A49" s="21"/>
      <c r="B49" s="21"/>
      <c r="C49" s="21"/>
      <c r="D49" s="3"/>
      <c r="E49" s="3"/>
      <c r="F49" s="4"/>
      <c r="H49" s="22"/>
      <c r="I49" s="22"/>
      <c r="J49" s="4"/>
    </row>
    <row r="50" spans="1:10" s="6" customFormat="1" ht="15" customHeight="1" x14ac:dyDescent="0.2">
      <c r="A50" s="21"/>
      <c r="B50" s="21"/>
      <c r="C50" s="21"/>
      <c r="D50" s="3"/>
      <c r="E50" s="3"/>
      <c r="F50" s="4"/>
      <c r="H50" s="22"/>
      <c r="I50" s="22"/>
      <c r="J50" s="4"/>
    </row>
    <row r="51" spans="1:10" s="6" customFormat="1" ht="15" customHeight="1" x14ac:dyDescent="0.2">
      <c r="A51" s="21"/>
      <c r="B51" s="21"/>
      <c r="C51" s="21"/>
      <c r="D51" s="3"/>
      <c r="E51" s="3"/>
      <c r="F51" s="4"/>
      <c r="H51" s="22"/>
      <c r="I51" s="22"/>
      <c r="J51" s="4"/>
    </row>
    <row r="52" spans="1:10" s="6" customFormat="1" ht="15" customHeight="1" x14ac:dyDescent="0.2">
      <c r="A52" s="21"/>
      <c r="B52" s="21"/>
      <c r="C52" s="21"/>
      <c r="D52" s="3"/>
      <c r="E52" s="3"/>
      <c r="F52" s="4"/>
      <c r="H52" s="22"/>
      <c r="I52" s="22"/>
      <c r="J52" s="4"/>
    </row>
    <row r="53" spans="1:10" s="6" customFormat="1" ht="15" customHeight="1" x14ac:dyDescent="0.2">
      <c r="A53" s="21"/>
      <c r="B53" s="21"/>
      <c r="C53" s="21"/>
      <c r="D53" s="3"/>
      <c r="E53" s="3"/>
      <c r="F53" s="4"/>
      <c r="H53" s="22"/>
      <c r="I53" s="22"/>
      <c r="J53" s="4"/>
    </row>
    <row r="54" spans="1:10" s="6" customFormat="1" ht="15" customHeight="1" x14ac:dyDescent="0.2">
      <c r="A54" s="21"/>
      <c r="B54" s="21"/>
      <c r="C54" s="21"/>
      <c r="D54" s="3"/>
      <c r="E54" s="3"/>
      <c r="F54" s="4"/>
      <c r="H54" s="22"/>
      <c r="I54" s="22"/>
      <c r="J54" s="4"/>
    </row>
    <row r="55" spans="1:10" s="6" customFormat="1" ht="15" customHeight="1" x14ac:dyDescent="0.2">
      <c r="A55" s="21"/>
      <c r="B55" s="21"/>
      <c r="C55" s="21"/>
      <c r="D55" s="3"/>
      <c r="E55" s="3"/>
      <c r="F55" s="4"/>
      <c r="H55" s="22"/>
      <c r="I55" s="22"/>
      <c r="J55" s="4"/>
    </row>
    <row r="56" spans="1:10" s="6" customFormat="1" ht="15" customHeight="1" x14ac:dyDescent="0.2">
      <c r="A56" s="21"/>
      <c r="B56" s="21"/>
      <c r="C56" s="21"/>
      <c r="D56" s="3"/>
      <c r="E56" s="3"/>
      <c r="F56" s="4"/>
      <c r="H56" s="22"/>
      <c r="I56" s="22"/>
      <c r="J56" s="4"/>
    </row>
    <row r="57" spans="1:10" s="6" customFormat="1" ht="15" customHeight="1" x14ac:dyDescent="0.2">
      <c r="A57" s="21"/>
      <c r="B57" s="21"/>
      <c r="C57" s="21"/>
      <c r="D57" s="3"/>
      <c r="E57" s="3"/>
      <c r="F57" s="4"/>
      <c r="H57" s="22"/>
      <c r="I57" s="22"/>
      <c r="J57" s="4"/>
    </row>
    <row r="58" spans="1:10" s="6" customFormat="1" ht="15" customHeight="1" x14ac:dyDescent="0.2">
      <c r="A58" s="21"/>
      <c r="B58" s="21"/>
      <c r="C58" s="21"/>
      <c r="D58" s="3"/>
      <c r="E58" s="3"/>
      <c r="F58" s="4"/>
      <c r="H58" s="22"/>
      <c r="I58" s="22"/>
      <c r="J58" s="4"/>
    </row>
    <row r="59" spans="1:10" s="6" customFormat="1" ht="15" customHeight="1" x14ac:dyDescent="0.2">
      <c r="A59" s="21"/>
      <c r="B59" s="21"/>
      <c r="C59" s="21"/>
      <c r="D59" s="3"/>
      <c r="E59" s="3"/>
      <c r="F59" s="4"/>
      <c r="H59" s="22"/>
      <c r="I59" s="22"/>
      <c r="J59" s="4"/>
    </row>
    <row r="60" spans="1:10" s="6" customFormat="1" ht="15" customHeight="1" x14ac:dyDescent="0.2">
      <c r="A60" s="21"/>
      <c r="B60" s="21"/>
      <c r="C60" s="21"/>
      <c r="D60" s="3"/>
      <c r="E60" s="3"/>
      <c r="F60" s="4"/>
      <c r="H60" s="22"/>
      <c r="I60" s="22"/>
      <c r="J60" s="4"/>
    </row>
    <row r="61" spans="1:10" s="6" customFormat="1" ht="15" customHeight="1" x14ac:dyDescent="0.2">
      <c r="A61" s="21"/>
      <c r="B61" s="21"/>
      <c r="C61" s="21"/>
      <c r="D61" s="3"/>
      <c r="E61" s="3"/>
      <c r="F61" s="4"/>
      <c r="H61" s="22"/>
      <c r="I61" s="22"/>
      <c r="J61" s="4"/>
    </row>
    <row r="62" spans="1:10" s="6" customFormat="1" ht="15" customHeight="1" x14ac:dyDescent="0.2">
      <c r="A62" s="21"/>
      <c r="B62" s="21"/>
      <c r="C62" s="21"/>
      <c r="D62" s="3"/>
      <c r="E62" s="3"/>
      <c r="F62" s="4"/>
      <c r="H62" s="22"/>
      <c r="I62" s="22"/>
      <c r="J62" s="4"/>
    </row>
    <row r="63" spans="1:10" s="6" customFormat="1" ht="15" customHeight="1" x14ac:dyDescent="0.2">
      <c r="A63" s="21"/>
      <c r="B63" s="21"/>
      <c r="C63" s="21"/>
      <c r="D63" s="3"/>
      <c r="E63" s="3"/>
      <c r="F63" s="4"/>
      <c r="H63" s="22"/>
      <c r="I63" s="22"/>
      <c r="J63" s="4"/>
    </row>
    <row r="64" spans="1:10" s="6" customFormat="1" ht="15" customHeight="1" x14ac:dyDescent="0.2">
      <c r="A64" s="21"/>
      <c r="B64" s="21"/>
      <c r="C64" s="21"/>
      <c r="D64" s="3"/>
      <c r="E64" s="3"/>
      <c r="F64" s="4"/>
      <c r="H64" s="22"/>
      <c r="I64" s="22"/>
      <c r="J64" s="4"/>
    </row>
    <row r="65" spans="1:10" s="6" customFormat="1" ht="15" customHeight="1" x14ac:dyDescent="0.2">
      <c r="A65" s="21"/>
      <c r="B65" s="21"/>
      <c r="C65" s="21"/>
      <c r="D65" s="3"/>
      <c r="E65" s="3"/>
      <c r="F65" s="4"/>
      <c r="H65" s="22"/>
      <c r="I65" s="22"/>
      <c r="J65" s="4"/>
    </row>
    <row r="66" spans="1:10" s="6" customFormat="1" ht="15" customHeight="1" x14ac:dyDescent="0.2">
      <c r="A66" s="21"/>
      <c r="B66" s="21"/>
      <c r="C66" s="21"/>
      <c r="D66" s="3"/>
      <c r="E66" s="3"/>
      <c r="F66" s="4"/>
      <c r="H66" s="22"/>
      <c r="I66" s="22"/>
      <c r="J66" s="4"/>
    </row>
    <row r="67" spans="1:10" s="6" customFormat="1" ht="15" customHeight="1" x14ac:dyDescent="0.2">
      <c r="A67" s="21"/>
      <c r="B67" s="21"/>
      <c r="C67" s="21"/>
      <c r="D67" s="3"/>
      <c r="E67" s="3"/>
      <c r="F67" s="4"/>
      <c r="H67" s="22"/>
      <c r="I67" s="22"/>
      <c r="J67" s="4"/>
    </row>
    <row r="68" spans="1:10" s="6" customFormat="1" ht="15" customHeight="1" x14ac:dyDescent="0.2">
      <c r="A68" s="21"/>
      <c r="B68" s="21"/>
      <c r="C68" s="21"/>
      <c r="D68" s="3"/>
      <c r="E68" s="3"/>
      <c r="F68" s="4"/>
      <c r="H68" s="22"/>
      <c r="I68" s="22"/>
      <c r="J68" s="4"/>
    </row>
    <row r="69" spans="1:10" s="6" customFormat="1" ht="15" customHeight="1" x14ac:dyDescent="0.2">
      <c r="A69" s="21"/>
      <c r="B69" s="21"/>
      <c r="C69" s="21"/>
      <c r="D69" s="3"/>
      <c r="E69" s="3"/>
      <c r="F69" s="4"/>
      <c r="H69" s="22"/>
      <c r="I69" s="22"/>
      <c r="J69" s="4"/>
    </row>
    <row r="70" spans="1:10" s="6" customFormat="1" ht="15" customHeight="1" x14ac:dyDescent="0.2">
      <c r="A70" s="21"/>
      <c r="B70" s="21"/>
      <c r="C70" s="21"/>
      <c r="D70" s="3"/>
      <c r="E70" s="3"/>
      <c r="F70" s="4"/>
      <c r="H70" s="22"/>
      <c r="I70" s="22"/>
      <c r="J70" s="4"/>
    </row>
    <row r="71" spans="1:10" s="6" customFormat="1" ht="15" customHeight="1" x14ac:dyDescent="0.2">
      <c r="A71" s="21"/>
      <c r="B71" s="21"/>
      <c r="C71" s="21"/>
      <c r="D71" s="3"/>
      <c r="E71" s="3"/>
      <c r="F71" s="4"/>
      <c r="H71" s="22"/>
      <c r="I71" s="22"/>
      <c r="J71" s="4"/>
    </row>
    <row r="72" spans="1:10" s="6" customFormat="1" ht="15" customHeight="1" x14ac:dyDescent="0.2">
      <c r="A72" s="21"/>
      <c r="B72" s="21"/>
      <c r="C72" s="21"/>
      <c r="D72" s="3"/>
      <c r="E72" s="3"/>
      <c r="F72" s="4"/>
      <c r="H72" s="22"/>
      <c r="I72" s="22"/>
      <c r="J72" s="4"/>
    </row>
    <row r="73" spans="1:10" s="6" customFormat="1" ht="15" customHeight="1" x14ac:dyDescent="0.2">
      <c r="A73" s="21"/>
      <c r="B73" s="21"/>
      <c r="C73" s="21"/>
      <c r="D73" s="3"/>
      <c r="E73" s="3"/>
      <c r="F73" s="4"/>
      <c r="H73" s="22"/>
      <c r="I73" s="22"/>
      <c r="J73" s="4"/>
    </row>
    <row r="74" spans="1:10" s="6" customFormat="1" ht="15" customHeight="1" x14ac:dyDescent="0.2">
      <c r="A74" s="21"/>
      <c r="B74" s="21"/>
      <c r="C74" s="21"/>
      <c r="D74" s="3"/>
      <c r="E74" s="3"/>
      <c r="F74" s="4"/>
      <c r="H74" s="22"/>
      <c r="I74" s="22"/>
      <c r="J74" s="4"/>
    </row>
    <row r="75" spans="1:10" s="6" customFormat="1" ht="15" customHeight="1" x14ac:dyDescent="0.2">
      <c r="A75" s="21"/>
      <c r="B75" s="21"/>
      <c r="C75" s="21"/>
      <c r="D75" s="3"/>
      <c r="E75" s="3"/>
      <c r="F75" s="4"/>
      <c r="H75" s="22"/>
      <c r="I75" s="22"/>
      <c r="J75" s="4"/>
    </row>
    <row r="76" spans="1:10" s="6" customFormat="1" ht="15" customHeight="1" x14ac:dyDescent="0.2">
      <c r="A76" s="21"/>
      <c r="B76" s="21"/>
      <c r="C76" s="21"/>
      <c r="D76" s="3"/>
      <c r="E76" s="3"/>
      <c r="F76" s="4"/>
      <c r="H76" s="22"/>
      <c r="I76" s="22"/>
      <c r="J76" s="4"/>
    </row>
    <row r="77" spans="1:10" s="6" customFormat="1" ht="15" customHeight="1" x14ac:dyDescent="0.2">
      <c r="A77" s="21"/>
      <c r="B77" s="21"/>
      <c r="C77" s="21"/>
      <c r="D77" s="3"/>
      <c r="E77" s="3"/>
      <c r="F77" s="4"/>
      <c r="H77" s="22"/>
      <c r="I77" s="22"/>
      <c r="J77" s="4"/>
    </row>
    <row r="78" spans="1:10" s="6" customFormat="1" ht="15" customHeight="1" x14ac:dyDescent="0.2">
      <c r="A78" s="21"/>
      <c r="B78" s="21"/>
      <c r="C78" s="21"/>
      <c r="D78" s="3"/>
      <c r="E78" s="3"/>
      <c r="F78" s="4"/>
      <c r="H78" s="22"/>
      <c r="I78" s="22"/>
      <c r="J78" s="4"/>
    </row>
    <row r="79" spans="1:10" s="6" customFormat="1" ht="15" customHeight="1" x14ac:dyDescent="0.2">
      <c r="A79" s="21"/>
      <c r="B79" s="21"/>
      <c r="C79" s="21"/>
      <c r="D79" s="3"/>
      <c r="E79" s="3"/>
      <c r="F79" s="4"/>
      <c r="H79" s="22"/>
      <c r="I79" s="22"/>
      <c r="J79" s="4"/>
    </row>
    <row r="80" spans="1:10" s="6" customFormat="1" ht="15" customHeight="1" x14ac:dyDescent="0.2">
      <c r="A80" s="21"/>
      <c r="B80" s="21"/>
      <c r="C80" s="21"/>
      <c r="D80" s="3"/>
      <c r="E80" s="3"/>
      <c r="F80" s="4"/>
      <c r="H80" s="22"/>
      <c r="I80" s="22"/>
      <c r="J80" s="4"/>
    </row>
    <row r="81" spans="1:10" s="6" customFormat="1" ht="15" customHeight="1" x14ac:dyDescent="0.2">
      <c r="A81" s="21"/>
      <c r="B81" s="21"/>
      <c r="C81" s="21"/>
      <c r="D81" s="3"/>
      <c r="E81" s="3"/>
      <c r="F81" s="4"/>
      <c r="H81" s="22"/>
      <c r="I81" s="22"/>
      <c r="J81" s="4"/>
    </row>
    <row r="82" spans="1:10" s="6" customFormat="1" ht="15" customHeight="1" x14ac:dyDescent="0.2">
      <c r="A82" s="21"/>
      <c r="B82" s="21"/>
      <c r="C82" s="21"/>
      <c r="D82" s="3"/>
      <c r="E82" s="3"/>
      <c r="F82" s="4"/>
      <c r="H82" s="22"/>
      <c r="I82" s="22"/>
      <c r="J82" s="4"/>
    </row>
    <row r="83" spans="1:10" s="6" customFormat="1" ht="15" customHeight="1" x14ac:dyDescent="0.2">
      <c r="A83" s="21"/>
      <c r="B83" s="21"/>
      <c r="C83" s="21"/>
      <c r="D83" s="3"/>
      <c r="E83" s="3"/>
      <c r="F83" s="4"/>
      <c r="H83" s="22"/>
      <c r="I83" s="22"/>
      <c r="J83" s="4"/>
    </row>
    <row r="84" spans="1:10" s="6" customFormat="1" ht="15" customHeight="1" x14ac:dyDescent="0.2">
      <c r="A84" s="21"/>
      <c r="B84" s="21"/>
      <c r="C84" s="21"/>
      <c r="D84" s="3"/>
      <c r="E84" s="3"/>
      <c r="F84" s="4"/>
      <c r="H84" s="22"/>
      <c r="I84" s="22"/>
      <c r="J84" s="4"/>
    </row>
    <row r="85" spans="1:10" s="6" customFormat="1" ht="15" customHeight="1" x14ac:dyDescent="0.2">
      <c r="A85" s="21"/>
      <c r="B85" s="21"/>
      <c r="C85" s="21"/>
      <c r="D85" s="3"/>
      <c r="E85" s="3"/>
      <c r="F85" s="4"/>
      <c r="H85" s="22"/>
      <c r="I85" s="22"/>
      <c r="J85" s="4"/>
    </row>
    <row r="86" spans="1:10" s="6" customFormat="1" ht="15" customHeight="1" x14ac:dyDescent="0.2">
      <c r="A86" s="21"/>
      <c r="B86" s="21"/>
      <c r="C86" s="21"/>
      <c r="D86" s="3"/>
      <c r="E86" s="3"/>
      <c r="F86" s="4"/>
      <c r="H86" s="22"/>
      <c r="I86" s="22"/>
      <c r="J86" s="4"/>
    </row>
    <row r="87" spans="1:10" s="6" customFormat="1" ht="15" customHeight="1" x14ac:dyDescent="0.2">
      <c r="A87" s="21"/>
      <c r="B87" s="21"/>
      <c r="C87" s="21"/>
      <c r="D87" s="3"/>
      <c r="E87" s="3"/>
      <c r="F87" s="4"/>
      <c r="H87" s="22"/>
      <c r="I87" s="22"/>
      <c r="J87" s="4"/>
    </row>
    <row r="88" spans="1:10" s="6" customFormat="1" ht="15" customHeight="1" x14ac:dyDescent="0.2">
      <c r="A88" s="21"/>
      <c r="B88" s="21"/>
      <c r="C88" s="21"/>
      <c r="D88" s="3"/>
      <c r="E88" s="3"/>
      <c r="F88" s="4"/>
      <c r="H88" s="22"/>
      <c r="I88" s="22"/>
      <c r="J88" s="4"/>
    </row>
    <row r="89" spans="1:10" s="6" customFormat="1" ht="15" customHeight="1" x14ac:dyDescent="0.2">
      <c r="A89" s="21"/>
      <c r="B89" s="21"/>
      <c r="C89" s="21"/>
      <c r="D89" s="3"/>
      <c r="E89" s="3"/>
      <c r="F89" s="4"/>
      <c r="H89" s="22"/>
      <c r="I89" s="22"/>
      <c r="J89" s="4"/>
    </row>
    <row r="90" spans="1:10" s="6" customFormat="1" ht="15" customHeight="1" x14ac:dyDescent="0.2">
      <c r="A90" s="21"/>
      <c r="B90" s="21"/>
      <c r="C90" s="21"/>
      <c r="D90" s="3"/>
      <c r="E90" s="3"/>
      <c r="F90" s="4"/>
      <c r="H90" s="22"/>
      <c r="I90" s="22"/>
      <c r="J90" s="4"/>
    </row>
    <row r="91" spans="1:10" s="6" customFormat="1" ht="15" customHeight="1" x14ac:dyDescent="0.2">
      <c r="A91" s="21"/>
      <c r="B91" s="21"/>
      <c r="C91" s="21"/>
      <c r="D91" s="3"/>
      <c r="E91" s="3"/>
      <c r="F91" s="4"/>
      <c r="H91" s="22"/>
      <c r="I91" s="22"/>
      <c r="J91" s="4"/>
    </row>
    <row r="92" spans="1:10" s="6" customFormat="1" ht="15" customHeight="1" x14ac:dyDescent="0.2">
      <c r="A92" s="21"/>
      <c r="B92" s="21"/>
      <c r="C92" s="21"/>
      <c r="D92" s="3"/>
      <c r="E92" s="3"/>
      <c r="F92" s="4"/>
      <c r="H92" s="22"/>
      <c r="I92" s="22"/>
      <c r="J92" s="4"/>
    </row>
    <row r="93" spans="1:10" s="6" customFormat="1" ht="15" customHeight="1" x14ac:dyDescent="0.2">
      <c r="A93" s="21"/>
      <c r="B93" s="21"/>
      <c r="C93" s="21"/>
      <c r="D93" s="3"/>
      <c r="E93" s="3"/>
      <c r="F93" s="4"/>
      <c r="H93" s="22"/>
      <c r="I93" s="22"/>
      <c r="J93" s="4"/>
    </row>
    <row r="94" spans="1:10" s="6" customFormat="1" ht="15" customHeight="1" x14ac:dyDescent="0.2">
      <c r="A94" s="21"/>
      <c r="B94" s="21"/>
      <c r="C94" s="21"/>
      <c r="D94" s="3"/>
      <c r="E94" s="3"/>
      <c r="F94" s="4"/>
      <c r="H94" s="22"/>
      <c r="I94" s="22"/>
      <c r="J94" s="4"/>
    </row>
    <row r="95" spans="1:10" s="6" customFormat="1" ht="15" customHeight="1" x14ac:dyDescent="0.2">
      <c r="A95" s="21"/>
      <c r="B95" s="21"/>
      <c r="C95" s="21"/>
      <c r="D95" s="3"/>
      <c r="E95" s="3"/>
      <c r="F95" s="4"/>
      <c r="H95" s="22"/>
      <c r="I95" s="22"/>
      <c r="J95" s="4"/>
    </row>
    <row r="96" spans="1:10" s="6" customFormat="1" ht="15" customHeight="1" x14ac:dyDescent="0.2">
      <c r="A96" s="21"/>
      <c r="B96" s="21"/>
      <c r="C96" s="21"/>
      <c r="D96" s="3"/>
      <c r="E96" s="3"/>
      <c r="F96" s="4"/>
      <c r="H96" s="22"/>
      <c r="I96" s="22"/>
      <c r="J96" s="4"/>
    </row>
    <row r="97" spans="1:10" s="6" customFormat="1" ht="15" customHeight="1" x14ac:dyDescent="0.2">
      <c r="A97" s="21"/>
      <c r="B97" s="21"/>
      <c r="C97" s="21"/>
      <c r="D97" s="3"/>
      <c r="E97" s="3"/>
      <c r="F97" s="4"/>
      <c r="H97" s="22"/>
      <c r="I97" s="22"/>
      <c r="J97" s="4"/>
    </row>
    <row r="98" spans="1:10" s="6" customFormat="1" ht="15" customHeight="1" x14ac:dyDescent="0.2">
      <c r="A98" s="21"/>
      <c r="B98" s="21"/>
      <c r="C98" s="21" t="s">
        <v>108</v>
      </c>
      <c r="D98" s="3">
        <f>SUMIF($J$8:$J$11,"="&amp;$C98,$D$8:$D$11)</f>
        <v>0</v>
      </c>
      <c r="E98" s="3">
        <f t="shared" ref="E98:G101" si="0">SUMIF($J$8:$J$11,"="&amp;$C98,E$8:E$11)</f>
        <v>0</v>
      </c>
      <c r="F98" s="3">
        <f t="shared" si="0"/>
        <v>0</v>
      </c>
      <c r="G98" s="3">
        <f t="shared" si="0"/>
        <v>0</v>
      </c>
      <c r="H98" s="22"/>
      <c r="I98" s="22"/>
      <c r="J98" s="4"/>
    </row>
    <row r="99" spans="1:10" s="6" customFormat="1" ht="15" customHeight="1" x14ac:dyDescent="0.2">
      <c r="A99" s="21"/>
      <c r="B99" s="21"/>
      <c r="C99" s="21" t="s">
        <v>148</v>
      </c>
      <c r="D99" s="3">
        <f>SUMIF($J$8:$J$11,"="&amp;$C99,$D$8:$D$11)</f>
        <v>0</v>
      </c>
      <c r="E99" s="3">
        <f t="shared" si="0"/>
        <v>0</v>
      </c>
      <c r="F99" s="3">
        <f t="shared" si="0"/>
        <v>0</v>
      </c>
      <c r="G99" s="3">
        <f t="shared" si="0"/>
        <v>0</v>
      </c>
      <c r="H99" s="22"/>
      <c r="I99" s="22"/>
      <c r="J99" s="4"/>
    </row>
    <row r="100" spans="1:10" s="6" customFormat="1" ht="15" customHeight="1" x14ac:dyDescent="0.2">
      <c r="A100" s="21"/>
      <c r="B100" s="21"/>
      <c r="C100" s="21" t="s">
        <v>174</v>
      </c>
      <c r="D100" s="3">
        <f>SUMIF($J$8:$J$11,"="&amp;$C100,$D$8:$D$11)</f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22"/>
      <c r="I100" s="22"/>
      <c r="J100" s="4"/>
    </row>
    <row r="101" spans="1:10" s="6" customFormat="1" ht="15" customHeight="1" x14ac:dyDescent="0.2">
      <c r="A101" s="21"/>
      <c r="B101" s="21"/>
      <c r="C101" s="21" t="s">
        <v>110</v>
      </c>
      <c r="D101" s="3">
        <f>SUMIF($J$8:$J$11,"="&amp;$C101,$D$8:$D$11)</f>
        <v>1534</v>
      </c>
      <c r="E101" s="3">
        <f t="shared" si="0"/>
        <v>1241</v>
      </c>
      <c r="F101" s="3">
        <f t="shared" si="0"/>
        <v>1035</v>
      </c>
      <c r="G101" s="3">
        <f t="shared" si="0"/>
        <v>-206</v>
      </c>
      <c r="H101" s="22"/>
      <c r="I101" s="22"/>
      <c r="J101" s="4"/>
    </row>
    <row r="102" spans="1:10" s="6" customFormat="1" ht="15" customHeight="1" x14ac:dyDescent="0.2">
      <c r="A102" s="21"/>
      <c r="B102" s="21"/>
      <c r="C102" s="21"/>
      <c r="D102" s="3"/>
      <c r="E102" s="3"/>
      <c r="F102" s="4"/>
      <c r="H102" s="22"/>
      <c r="I102" s="22"/>
      <c r="J102" s="4"/>
    </row>
    <row r="103" spans="1:10" s="6" customFormat="1" ht="15" customHeight="1" x14ac:dyDescent="0.2">
      <c r="A103" s="21"/>
      <c r="B103" s="21"/>
      <c r="C103" s="21"/>
      <c r="D103" s="3"/>
      <c r="E103" s="3"/>
      <c r="F103" s="4"/>
      <c r="H103" s="22"/>
      <c r="I103" s="22"/>
      <c r="J103" s="4"/>
    </row>
    <row r="104" spans="1:10" s="6" customFormat="1" ht="15" customHeight="1" x14ac:dyDescent="0.2">
      <c r="A104" s="21"/>
      <c r="B104" s="21"/>
      <c r="C104" s="21"/>
      <c r="D104" s="3"/>
      <c r="E104" s="3"/>
      <c r="F104" s="4"/>
      <c r="H104" s="22"/>
      <c r="I104" s="22"/>
      <c r="J104" s="4"/>
    </row>
    <row r="105" spans="1:10" s="6" customFormat="1" ht="15" customHeight="1" x14ac:dyDescent="0.2">
      <c r="A105" s="21"/>
      <c r="B105" s="21"/>
      <c r="C105" s="21"/>
      <c r="D105" s="3"/>
      <c r="E105" s="3"/>
      <c r="F105" s="4"/>
      <c r="H105" s="22"/>
      <c r="I105" s="22"/>
      <c r="J105" s="4"/>
    </row>
    <row r="106" spans="1:10" s="6" customFormat="1" ht="15" customHeight="1" x14ac:dyDescent="0.2">
      <c r="A106" s="21"/>
      <c r="B106" s="21"/>
      <c r="C106" s="21"/>
      <c r="D106" s="3"/>
      <c r="E106" s="3"/>
      <c r="F106" s="4"/>
      <c r="H106" s="22"/>
      <c r="I106" s="22"/>
      <c r="J106" s="4"/>
    </row>
    <row r="107" spans="1:10" s="6" customFormat="1" ht="15" customHeight="1" x14ac:dyDescent="0.2">
      <c r="A107" s="21"/>
      <c r="B107" s="21"/>
      <c r="C107" s="21"/>
      <c r="D107" s="3"/>
      <c r="E107" s="3"/>
      <c r="F107" s="4"/>
      <c r="H107" s="22"/>
      <c r="I107" s="22"/>
      <c r="J107" s="4"/>
    </row>
    <row r="108" spans="1:10" s="6" customFormat="1" ht="15" customHeight="1" x14ac:dyDescent="0.2">
      <c r="A108" s="21"/>
      <c r="B108" s="21"/>
      <c r="C108" s="21"/>
      <c r="D108" s="3"/>
      <c r="E108" s="3"/>
      <c r="F108" s="4"/>
      <c r="H108" s="22"/>
      <c r="I108" s="22"/>
      <c r="J108" s="4"/>
    </row>
    <row r="109" spans="1:10" s="6" customFormat="1" ht="15" customHeight="1" x14ac:dyDescent="0.2">
      <c r="A109" s="21"/>
      <c r="B109" s="21"/>
      <c r="C109" s="21"/>
      <c r="D109" s="3"/>
      <c r="E109" s="3"/>
      <c r="F109" s="4"/>
      <c r="H109" s="22"/>
      <c r="I109" s="22"/>
      <c r="J109" s="4"/>
    </row>
    <row r="110" spans="1:10" s="6" customFormat="1" ht="15" customHeight="1" x14ac:dyDescent="0.2">
      <c r="A110" s="21"/>
      <c r="B110" s="21"/>
      <c r="C110" s="21"/>
      <c r="D110" s="3"/>
      <c r="E110" s="3"/>
      <c r="F110" s="4"/>
      <c r="H110" s="22"/>
      <c r="I110" s="22"/>
      <c r="J110" s="4"/>
    </row>
    <row r="111" spans="1:10" s="6" customFormat="1" ht="15" customHeight="1" x14ac:dyDescent="0.2">
      <c r="A111" s="21"/>
      <c r="B111" s="21"/>
      <c r="C111" s="21"/>
      <c r="D111" s="3"/>
      <c r="E111" s="3"/>
      <c r="F111" s="4"/>
      <c r="H111" s="22"/>
      <c r="I111" s="22"/>
      <c r="J111" s="4"/>
    </row>
    <row r="112" spans="1:10" s="6" customFormat="1" ht="15" customHeight="1" x14ac:dyDescent="0.2">
      <c r="A112" s="21"/>
      <c r="B112" s="21"/>
      <c r="C112" s="21"/>
      <c r="D112" s="3"/>
      <c r="E112" s="3"/>
      <c r="F112" s="4"/>
      <c r="H112" s="22"/>
      <c r="I112" s="22"/>
      <c r="J112" s="4"/>
    </row>
    <row r="113" spans="1:10" s="6" customFormat="1" ht="15" customHeight="1" x14ac:dyDescent="0.2">
      <c r="A113" s="21"/>
      <c r="B113" s="21"/>
      <c r="C113" s="21"/>
      <c r="D113" s="3"/>
      <c r="E113" s="3"/>
      <c r="F113" s="4"/>
      <c r="H113" s="22"/>
      <c r="I113" s="22"/>
      <c r="J113" s="4"/>
    </row>
    <row r="114" spans="1:10" s="6" customFormat="1" ht="15" customHeight="1" x14ac:dyDescent="0.2">
      <c r="A114" s="21"/>
      <c r="B114" s="21"/>
      <c r="C114" s="21"/>
      <c r="D114" s="3"/>
      <c r="E114" s="3"/>
      <c r="F114" s="4"/>
      <c r="H114" s="22"/>
      <c r="I114" s="22"/>
      <c r="J114" s="4"/>
    </row>
    <row r="115" spans="1:10" s="6" customFormat="1" ht="15" customHeight="1" x14ac:dyDescent="0.2">
      <c r="A115" s="21"/>
      <c r="B115" s="21"/>
      <c r="C115" s="21"/>
      <c r="D115" s="3"/>
      <c r="E115" s="3"/>
      <c r="F115" s="4"/>
      <c r="H115" s="22"/>
      <c r="I115" s="22"/>
      <c r="J115" s="4"/>
    </row>
    <row r="116" spans="1:10" s="6" customFormat="1" ht="15" customHeight="1" x14ac:dyDescent="0.2">
      <c r="A116" s="21"/>
      <c r="B116" s="21"/>
      <c r="C116" s="21"/>
      <c r="D116" s="3"/>
      <c r="E116" s="3"/>
      <c r="F116" s="4"/>
      <c r="H116" s="22"/>
      <c r="I116" s="22"/>
      <c r="J116" s="4"/>
    </row>
    <row r="117" spans="1:10" s="6" customFormat="1" ht="15" customHeight="1" x14ac:dyDescent="0.2">
      <c r="A117" s="21"/>
      <c r="B117" s="21"/>
      <c r="C117" s="21"/>
      <c r="D117" s="3"/>
      <c r="E117" s="3"/>
      <c r="F117" s="4"/>
      <c r="H117" s="22"/>
      <c r="I117" s="22"/>
      <c r="J117" s="4"/>
    </row>
    <row r="118" spans="1:10" s="6" customFormat="1" ht="15" customHeight="1" x14ac:dyDescent="0.2">
      <c r="A118" s="21"/>
      <c r="B118" s="21"/>
      <c r="C118" s="21"/>
      <c r="D118" s="3"/>
      <c r="E118" s="3"/>
      <c r="F118" s="4"/>
      <c r="H118" s="22"/>
      <c r="I118" s="22"/>
      <c r="J118" s="4"/>
    </row>
    <row r="119" spans="1:10" s="6" customFormat="1" ht="15" customHeight="1" x14ac:dyDescent="0.2">
      <c r="A119" s="21"/>
      <c r="B119" s="21"/>
      <c r="C119" s="21"/>
      <c r="D119" s="3"/>
      <c r="E119" s="3"/>
      <c r="F119" s="4"/>
      <c r="H119" s="22"/>
      <c r="I119" s="22"/>
      <c r="J119" s="4"/>
    </row>
    <row r="120" spans="1:10" s="6" customFormat="1" ht="15" customHeight="1" x14ac:dyDescent="0.2">
      <c r="A120" s="21"/>
      <c r="B120" s="21"/>
      <c r="C120" s="21"/>
      <c r="D120" s="3"/>
      <c r="E120" s="3"/>
      <c r="F120" s="4"/>
      <c r="H120" s="22"/>
      <c r="I120" s="22"/>
      <c r="J120" s="4"/>
    </row>
    <row r="121" spans="1:10" s="6" customFormat="1" ht="15" customHeight="1" x14ac:dyDescent="0.2">
      <c r="A121" s="21"/>
      <c r="B121" s="21"/>
      <c r="C121" s="21"/>
      <c r="D121" s="3"/>
      <c r="E121" s="3"/>
      <c r="F121" s="4"/>
      <c r="H121" s="22"/>
      <c r="I121" s="22"/>
      <c r="J121" s="4"/>
    </row>
    <row r="122" spans="1:10" s="6" customFormat="1" ht="15" customHeight="1" x14ac:dyDescent="0.2">
      <c r="A122" s="21"/>
      <c r="B122" s="21"/>
      <c r="C122" s="21"/>
      <c r="D122" s="3"/>
      <c r="E122" s="3"/>
      <c r="F122" s="4"/>
      <c r="H122" s="22"/>
      <c r="I122" s="22"/>
      <c r="J122" s="4"/>
    </row>
    <row r="123" spans="1:10" s="6" customFormat="1" ht="15" customHeight="1" x14ac:dyDescent="0.2">
      <c r="A123" s="21"/>
      <c r="B123" s="21"/>
      <c r="C123" s="21"/>
      <c r="D123" s="3"/>
      <c r="E123" s="3"/>
      <c r="F123" s="4"/>
      <c r="H123" s="22"/>
      <c r="I123" s="22"/>
      <c r="J123" s="4"/>
    </row>
    <row r="124" spans="1:10" s="6" customFormat="1" ht="15" customHeight="1" x14ac:dyDescent="0.2">
      <c r="A124" s="21"/>
      <c r="B124" s="21"/>
      <c r="C124" s="21"/>
      <c r="D124" s="3"/>
      <c r="E124" s="3"/>
      <c r="F124" s="4"/>
      <c r="H124" s="22"/>
      <c r="I124" s="22"/>
      <c r="J124" s="4"/>
    </row>
    <row r="125" spans="1:10" s="6" customFormat="1" ht="15" customHeight="1" x14ac:dyDescent="0.2">
      <c r="A125" s="21"/>
      <c r="B125" s="21"/>
      <c r="C125" s="21"/>
      <c r="D125" s="3"/>
      <c r="E125" s="3"/>
      <c r="F125" s="4"/>
      <c r="H125" s="22"/>
      <c r="I125" s="22"/>
      <c r="J125" s="4"/>
    </row>
    <row r="126" spans="1:10" s="6" customFormat="1" ht="15" customHeight="1" x14ac:dyDescent="0.2">
      <c r="A126" s="21"/>
      <c r="B126" s="21"/>
      <c r="C126" s="21"/>
      <c r="D126" s="3"/>
      <c r="E126" s="3"/>
      <c r="F126" s="4"/>
      <c r="H126" s="22"/>
      <c r="I126" s="22"/>
      <c r="J126" s="4"/>
    </row>
    <row r="127" spans="1:10" s="6" customFormat="1" ht="15" customHeight="1" x14ac:dyDescent="0.2">
      <c r="A127" s="21"/>
      <c r="B127" s="21"/>
      <c r="C127" s="21"/>
      <c r="D127" s="3"/>
      <c r="E127" s="3"/>
      <c r="F127" s="4"/>
      <c r="H127" s="22"/>
      <c r="I127" s="22"/>
      <c r="J127" s="4"/>
    </row>
    <row r="128" spans="1:10" s="6" customFormat="1" ht="15" customHeight="1" x14ac:dyDescent="0.2">
      <c r="A128" s="21"/>
      <c r="B128" s="21"/>
      <c r="C128" s="21"/>
      <c r="D128" s="3"/>
      <c r="E128" s="3"/>
      <c r="F128" s="4"/>
      <c r="H128" s="22"/>
      <c r="I128" s="22"/>
      <c r="J128" s="4"/>
    </row>
    <row r="129" spans="1:10" s="6" customFormat="1" ht="15" customHeight="1" x14ac:dyDescent="0.2">
      <c r="A129" s="21"/>
      <c r="B129" s="21"/>
      <c r="C129" s="21"/>
      <c r="D129" s="3"/>
      <c r="E129" s="3"/>
      <c r="F129" s="4"/>
      <c r="H129" s="22"/>
      <c r="I129" s="22"/>
      <c r="J129" s="4"/>
    </row>
    <row r="130" spans="1:10" s="6" customFormat="1" ht="15" customHeight="1" x14ac:dyDescent="0.2">
      <c r="A130" s="21"/>
      <c r="B130" s="21"/>
      <c r="C130" s="21"/>
      <c r="D130" s="3"/>
      <c r="E130" s="3"/>
      <c r="F130" s="4"/>
      <c r="H130" s="22"/>
      <c r="I130" s="22"/>
      <c r="J130" s="4"/>
    </row>
    <row r="131" spans="1:10" s="6" customFormat="1" ht="15" customHeight="1" x14ac:dyDescent="0.2">
      <c r="A131" s="21"/>
      <c r="B131" s="21"/>
      <c r="C131" s="21"/>
      <c r="D131" s="3"/>
      <c r="E131" s="3"/>
      <c r="F131" s="4"/>
      <c r="H131" s="22"/>
      <c r="I131" s="22"/>
      <c r="J131" s="4"/>
    </row>
    <row r="132" spans="1:10" s="6" customFormat="1" ht="15" customHeight="1" x14ac:dyDescent="0.2">
      <c r="A132" s="21"/>
      <c r="B132" s="21"/>
      <c r="C132" s="21"/>
      <c r="D132" s="3"/>
      <c r="E132" s="3"/>
      <c r="F132" s="4"/>
      <c r="H132" s="22"/>
      <c r="I132" s="22"/>
      <c r="J132" s="4"/>
    </row>
    <row r="133" spans="1:10" s="6" customFormat="1" ht="15" customHeight="1" x14ac:dyDescent="0.2">
      <c r="A133" s="21"/>
      <c r="B133" s="21"/>
      <c r="C133" s="21"/>
      <c r="D133" s="3"/>
      <c r="E133" s="3"/>
      <c r="F133" s="4"/>
      <c r="H133" s="22"/>
      <c r="I133" s="22"/>
      <c r="J133" s="4"/>
    </row>
    <row r="134" spans="1:10" s="6" customFormat="1" ht="15" customHeight="1" x14ac:dyDescent="0.2">
      <c r="A134" s="21"/>
      <c r="B134" s="21"/>
      <c r="C134" s="21"/>
      <c r="D134" s="3"/>
      <c r="E134" s="3"/>
      <c r="F134" s="4"/>
      <c r="H134" s="22"/>
      <c r="I134" s="22"/>
      <c r="J134" s="4"/>
    </row>
    <row r="135" spans="1:10" s="6" customFormat="1" ht="15" customHeight="1" x14ac:dyDescent="0.2">
      <c r="A135" s="21"/>
      <c r="B135" s="21"/>
      <c r="C135" s="21"/>
      <c r="D135" s="3"/>
      <c r="E135" s="3"/>
      <c r="F135" s="4"/>
      <c r="H135" s="22"/>
      <c r="I135" s="22"/>
      <c r="J135" s="4"/>
    </row>
    <row r="136" spans="1:10" s="6" customFormat="1" ht="15" customHeight="1" x14ac:dyDescent="0.2">
      <c r="A136" s="21"/>
      <c r="B136" s="21"/>
      <c r="C136" s="21"/>
      <c r="D136" s="3"/>
      <c r="E136" s="3"/>
      <c r="F136" s="4"/>
      <c r="H136" s="22"/>
      <c r="I136" s="22"/>
      <c r="J136" s="4"/>
    </row>
    <row r="137" spans="1:10" s="6" customFormat="1" ht="15" customHeight="1" x14ac:dyDescent="0.2">
      <c r="A137" s="21"/>
      <c r="B137" s="21"/>
      <c r="C137" s="21"/>
      <c r="D137" s="3"/>
      <c r="E137" s="3"/>
      <c r="F137" s="4"/>
      <c r="H137" s="22"/>
      <c r="I137" s="22"/>
      <c r="J137" s="4"/>
    </row>
    <row r="138" spans="1:10" s="6" customFormat="1" ht="15" customHeight="1" x14ac:dyDescent="0.2">
      <c r="A138" s="21"/>
      <c r="B138" s="21"/>
      <c r="C138" s="21"/>
      <c r="D138" s="3"/>
      <c r="E138" s="3"/>
      <c r="F138" s="4"/>
      <c r="H138" s="22"/>
      <c r="I138" s="22"/>
      <c r="J138" s="4"/>
    </row>
    <row r="139" spans="1:10" s="6" customFormat="1" ht="15" customHeight="1" x14ac:dyDescent="0.2">
      <c r="A139" s="21"/>
      <c r="B139" s="21"/>
      <c r="C139" s="21"/>
      <c r="D139" s="3"/>
      <c r="E139" s="3"/>
      <c r="F139" s="4"/>
      <c r="H139" s="22"/>
      <c r="I139" s="22"/>
      <c r="J139" s="4"/>
    </row>
    <row r="140" spans="1:10" s="6" customFormat="1" ht="15" customHeight="1" x14ac:dyDescent="0.2">
      <c r="A140" s="21"/>
      <c r="B140" s="21"/>
      <c r="C140" s="21"/>
      <c r="D140" s="3"/>
      <c r="E140" s="3"/>
      <c r="F140" s="4"/>
      <c r="H140" s="22"/>
      <c r="I140" s="22"/>
      <c r="J140" s="4"/>
    </row>
    <row r="141" spans="1:10" s="6" customFormat="1" ht="15" customHeight="1" x14ac:dyDescent="0.2">
      <c r="A141" s="21"/>
      <c r="B141" s="21"/>
      <c r="C141" s="21"/>
      <c r="D141" s="3"/>
      <c r="E141" s="3"/>
      <c r="F141" s="4"/>
      <c r="H141" s="22"/>
      <c r="I141" s="22"/>
      <c r="J141" s="4"/>
    </row>
    <row r="142" spans="1:10" s="6" customFormat="1" ht="15" customHeight="1" x14ac:dyDescent="0.2">
      <c r="A142" s="21"/>
      <c r="B142" s="21"/>
      <c r="C142" s="21"/>
      <c r="D142" s="3"/>
      <c r="E142" s="3"/>
      <c r="F142" s="4"/>
      <c r="H142" s="22"/>
      <c r="I142" s="22"/>
      <c r="J142" s="4"/>
    </row>
    <row r="143" spans="1:10" s="6" customFormat="1" ht="15" customHeight="1" x14ac:dyDescent="0.2">
      <c r="A143" s="21"/>
      <c r="B143" s="21"/>
      <c r="C143" s="21"/>
      <c r="D143" s="3"/>
      <c r="E143" s="3"/>
      <c r="F143" s="4"/>
      <c r="H143" s="22"/>
      <c r="I143" s="22"/>
      <c r="J143" s="4"/>
    </row>
    <row r="144" spans="1:10" s="6" customFormat="1" ht="15" customHeight="1" x14ac:dyDescent="0.2">
      <c r="A144" s="21"/>
      <c r="B144" s="21"/>
      <c r="C144" s="21"/>
      <c r="D144" s="3"/>
      <c r="E144" s="3"/>
      <c r="F144" s="4"/>
      <c r="H144" s="22"/>
      <c r="I144" s="22"/>
      <c r="J144" s="4"/>
    </row>
    <row r="145" spans="1:10" s="6" customFormat="1" ht="15" customHeight="1" x14ac:dyDescent="0.2">
      <c r="A145" s="21"/>
      <c r="B145" s="21"/>
      <c r="C145" s="21"/>
      <c r="D145" s="3"/>
      <c r="E145" s="3"/>
      <c r="F145" s="4"/>
      <c r="H145" s="22"/>
      <c r="I145" s="22"/>
      <c r="J145" s="4"/>
    </row>
    <row r="146" spans="1:10" s="6" customFormat="1" ht="15" customHeight="1" x14ac:dyDescent="0.2">
      <c r="A146" s="21"/>
      <c r="B146" s="21"/>
      <c r="C146" s="21"/>
      <c r="D146" s="3"/>
      <c r="E146" s="3"/>
      <c r="F146" s="4"/>
      <c r="H146" s="22"/>
      <c r="I146" s="22"/>
      <c r="J146" s="4"/>
    </row>
    <row r="147" spans="1:10" s="6" customFormat="1" ht="15" customHeight="1" x14ac:dyDescent="0.2">
      <c r="A147" s="21"/>
      <c r="B147" s="21"/>
      <c r="C147" s="21"/>
      <c r="D147" s="3"/>
      <c r="E147" s="3"/>
      <c r="F147" s="4"/>
      <c r="H147" s="22"/>
      <c r="I147" s="22"/>
      <c r="J147" s="4"/>
    </row>
    <row r="148" spans="1:10" s="6" customFormat="1" ht="15" customHeight="1" x14ac:dyDescent="0.2">
      <c r="A148" s="21"/>
      <c r="B148" s="21"/>
      <c r="C148" s="21"/>
      <c r="D148" s="3"/>
      <c r="E148" s="3"/>
      <c r="F148" s="4"/>
      <c r="H148" s="22"/>
      <c r="I148" s="22"/>
      <c r="J148" s="4"/>
    </row>
    <row r="149" spans="1:10" s="6" customFormat="1" ht="15" customHeight="1" x14ac:dyDescent="0.2">
      <c r="A149" s="21"/>
      <c r="B149" s="21"/>
      <c r="C149" s="21"/>
      <c r="D149" s="3"/>
      <c r="E149" s="3"/>
      <c r="F149" s="4"/>
      <c r="H149" s="22"/>
      <c r="I149" s="22"/>
      <c r="J149" s="4"/>
    </row>
    <row r="150" spans="1:10" s="6" customFormat="1" ht="15" customHeight="1" x14ac:dyDescent="0.2">
      <c r="A150" s="21"/>
      <c r="B150" s="21"/>
      <c r="C150" s="21"/>
      <c r="D150" s="3"/>
      <c r="E150" s="3"/>
      <c r="F150" s="4"/>
      <c r="H150" s="22"/>
      <c r="I150" s="22"/>
      <c r="J150" s="4"/>
    </row>
    <row r="151" spans="1:10" s="6" customFormat="1" ht="15" customHeight="1" x14ac:dyDescent="0.2">
      <c r="A151" s="21"/>
      <c r="B151" s="21"/>
      <c r="C151" s="21"/>
      <c r="D151" s="3"/>
      <c r="E151" s="3"/>
      <c r="F151" s="4"/>
      <c r="H151" s="22"/>
      <c r="I151" s="22"/>
      <c r="J151" s="4"/>
    </row>
    <row r="152" spans="1:10" s="6" customFormat="1" ht="15" customHeight="1" x14ac:dyDescent="0.2">
      <c r="A152" s="21"/>
      <c r="B152" s="21"/>
      <c r="C152" s="21"/>
      <c r="D152" s="3"/>
      <c r="E152" s="3"/>
      <c r="F152" s="4"/>
      <c r="H152" s="22"/>
      <c r="I152" s="22"/>
      <c r="J152" s="4"/>
    </row>
    <row r="153" spans="1:10" s="6" customFormat="1" ht="15" customHeight="1" x14ac:dyDescent="0.2">
      <c r="A153" s="21"/>
      <c r="B153" s="21"/>
      <c r="C153" s="21"/>
      <c r="D153" s="3"/>
      <c r="E153" s="3"/>
      <c r="F153" s="4"/>
      <c r="H153" s="22"/>
      <c r="I153" s="22"/>
      <c r="J153" s="4"/>
    </row>
    <row r="154" spans="1:10" s="6" customFormat="1" ht="15" customHeight="1" x14ac:dyDescent="0.2">
      <c r="A154" s="21"/>
      <c r="B154" s="21"/>
      <c r="C154" s="21"/>
      <c r="D154" s="3"/>
      <c r="E154" s="3"/>
      <c r="F154" s="4"/>
      <c r="H154" s="22"/>
      <c r="I154" s="22"/>
      <c r="J154" s="4"/>
    </row>
    <row r="155" spans="1:10" s="6" customFormat="1" ht="15" customHeight="1" x14ac:dyDescent="0.2">
      <c r="A155" s="21"/>
      <c r="B155" s="21"/>
      <c r="C155" s="21"/>
      <c r="D155" s="3"/>
      <c r="E155" s="3"/>
      <c r="F155" s="4"/>
      <c r="H155" s="22"/>
      <c r="I155" s="22"/>
      <c r="J155" s="4"/>
    </row>
    <row r="156" spans="1:10" s="6" customFormat="1" ht="15" customHeight="1" x14ac:dyDescent="0.2">
      <c r="A156" s="21"/>
      <c r="B156" s="21"/>
      <c r="C156" s="21"/>
      <c r="D156" s="3"/>
      <c r="E156" s="3"/>
      <c r="F156" s="4"/>
      <c r="H156" s="22"/>
      <c r="I156" s="22"/>
      <c r="J156" s="4"/>
    </row>
    <row r="157" spans="1:10" s="6" customFormat="1" ht="15" customHeight="1" x14ac:dyDescent="0.2">
      <c r="A157" s="21"/>
      <c r="B157" s="21"/>
      <c r="C157" s="21"/>
      <c r="D157" s="3"/>
      <c r="E157" s="3"/>
      <c r="F157" s="4"/>
      <c r="H157" s="22"/>
      <c r="I157" s="22"/>
      <c r="J157" s="4"/>
    </row>
    <row r="158" spans="1:10" s="6" customFormat="1" ht="15" customHeight="1" x14ac:dyDescent="0.2">
      <c r="A158" s="21"/>
      <c r="B158" s="21"/>
      <c r="C158" s="21"/>
      <c r="D158" s="3"/>
      <c r="E158" s="3"/>
      <c r="F158" s="4"/>
      <c r="H158" s="22"/>
      <c r="I158" s="22"/>
      <c r="J158" s="4"/>
    </row>
    <row r="159" spans="1:10" s="6" customFormat="1" ht="15" customHeight="1" x14ac:dyDescent="0.2">
      <c r="A159" s="21"/>
      <c r="B159" s="21"/>
      <c r="C159" s="21"/>
      <c r="D159" s="3"/>
      <c r="E159" s="3"/>
      <c r="F159" s="4"/>
      <c r="H159" s="22"/>
      <c r="I159" s="22"/>
      <c r="J159" s="4"/>
    </row>
    <row r="160" spans="1:10" s="6" customFormat="1" ht="15" customHeight="1" x14ac:dyDescent="0.2">
      <c r="A160" s="21"/>
      <c r="B160" s="21"/>
      <c r="C160" s="21"/>
      <c r="D160" s="3"/>
      <c r="E160" s="3"/>
      <c r="F160" s="4"/>
      <c r="H160" s="22"/>
      <c r="I160" s="22"/>
      <c r="J160" s="4"/>
    </row>
    <row r="161" spans="1:10" s="6" customFormat="1" ht="15" customHeight="1" x14ac:dyDescent="0.2">
      <c r="A161" s="21"/>
      <c r="B161" s="21"/>
      <c r="C161" s="21"/>
      <c r="D161" s="3"/>
      <c r="E161" s="3"/>
      <c r="F161" s="4"/>
      <c r="H161" s="22"/>
      <c r="I161" s="22"/>
      <c r="J161" s="4"/>
    </row>
    <row r="162" spans="1:10" s="6" customFormat="1" ht="15" customHeight="1" x14ac:dyDescent="0.2">
      <c r="A162" s="21"/>
      <c r="B162" s="21"/>
      <c r="C162" s="21"/>
      <c r="D162" s="3"/>
      <c r="E162" s="3"/>
      <c r="F162" s="4"/>
      <c r="H162" s="22"/>
      <c r="I162" s="22"/>
      <c r="J162" s="4"/>
    </row>
    <row r="163" spans="1:10" s="6" customFormat="1" ht="15" customHeight="1" x14ac:dyDescent="0.2">
      <c r="A163" s="21"/>
      <c r="B163" s="21"/>
      <c r="C163" s="21"/>
      <c r="D163" s="3"/>
      <c r="E163" s="3"/>
      <c r="F163" s="4"/>
      <c r="H163" s="22"/>
      <c r="I163" s="22"/>
      <c r="J163" s="4"/>
    </row>
    <row r="164" spans="1:10" s="6" customFormat="1" ht="15" customHeight="1" x14ac:dyDescent="0.2">
      <c r="A164" s="21"/>
      <c r="B164" s="21"/>
      <c r="C164" s="21"/>
      <c r="D164" s="3"/>
      <c r="E164" s="3"/>
      <c r="F164" s="4"/>
      <c r="H164" s="22"/>
      <c r="I164" s="22"/>
      <c r="J164" s="4"/>
    </row>
    <row r="165" spans="1:10" s="6" customFormat="1" ht="15" customHeight="1" x14ac:dyDescent="0.2">
      <c r="A165" s="21"/>
      <c r="B165" s="21"/>
      <c r="C165" s="21"/>
      <c r="D165" s="3"/>
      <c r="E165" s="3"/>
      <c r="F165" s="4"/>
      <c r="H165" s="22"/>
      <c r="I165" s="22"/>
      <c r="J165" s="4"/>
    </row>
    <row r="166" spans="1:10" s="6" customFormat="1" ht="15" customHeight="1" x14ac:dyDescent="0.2">
      <c r="A166" s="21"/>
      <c r="B166" s="21"/>
      <c r="C166" s="21"/>
      <c r="D166" s="3"/>
      <c r="E166" s="3"/>
      <c r="F166" s="4"/>
      <c r="H166" s="22"/>
      <c r="I166" s="22"/>
      <c r="J166" s="4"/>
    </row>
    <row r="167" spans="1:10" s="6" customFormat="1" ht="15" customHeight="1" x14ac:dyDescent="0.2">
      <c r="A167" s="21"/>
      <c r="B167" s="21"/>
      <c r="C167" s="21"/>
      <c r="D167" s="3"/>
      <c r="E167" s="3"/>
      <c r="F167" s="4"/>
      <c r="H167" s="22"/>
      <c r="I167" s="22"/>
      <c r="J167" s="4"/>
    </row>
    <row r="168" spans="1:10" s="6" customFormat="1" ht="15" customHeight="1" x14ac:dyDescent="0.2">
      <c r="A168" s="21"/>
      <c r="B168" s="21"/>
      <c r="C168" s="21"/>
      <c r="D168" s="3"/>
      <c r="E168" s="3"/>
      <c r="F168" s="4"/>
      <c r="H168" s="22"/>
      <c r="I168" s="22"/>
      <c r="J168" s="4"/>
    </row>
    <row r="169" spans="1:10" s="6" customFormat="1" ht="15" customHeight="1" x14ac:dyDescent="0.2">
      <c r="A169" s="21"/>
      <c r="B169" s="21"/>
      <c r="C169" s="21"/>
      <c r="D169" s="3"/>
      <c r="E169" s="3"/>
      <c r="F169" s="4"/>
      <c r="H169" s="22"/>
      <c r="I169" s="22"/>
      <c r="J169" s="4"/>
    </row>
    <row r="170" spans="1:10" s="6" customFormat="1" ht="15" customHeight="1" x14ac:dyDescent="0.2">
      <c r="A170" s="21"/>
      <c r="B170" s="21"/>
      <c r="C170" s="21"/>
      <c r="D170" s="3"/>
      <c r="E170" s="3"/>
      <c r="F170" s="4"/>
      <c r="H170" s="22"/>
      <c r="I170" s="22"/>
      <c r="J170" s="4"/>
    </row>
    <row r="171" spans="1:10" s="6" customFormat="1" ht="15" customHeight="1" x14ac:dyDescent="0.2">
      <c r="A171" s="21"/>
      <c r="B171" s="21"/>
      <c r="C171" s="21"/>
      <c r="D171" s="3"/>
      <c r="E171" s="3"/>
      <c r="F171" s="4"/>
      <c r="H171" s="22"/>
      <c r="I171" s="22"/>
      <c r="J171" s="4"/>
    </row>
    <row r="172" spans="1:10" s="6" customFormat="1" ht="15" customHeight="1" x14ac:dyDescent="0.2">
      <c r="A172" s="21"/>
      <c r="B172" s="21"/>
      <c r="C172" s="21"/>
      <c r="D172" s="3"/>
      <c r="E172" s="3"/>
      <c r="F172" s="4"/>
      <c r="H172" s="22"/>
      <c r="I172" s="22"/>
      <c r="J172" s="4"/>
    </row>
    <row r="173" spans="1:10" s="6" customFormat="1" ht="15" customHeight="1" x14ac:dyDescent="0.2">
      <c r="A173" s="21"/>
      <c r="B173" s="21"/>
      <c r="C173" s="21"/>
      <c r="D173" s="3"/>
      <c r="E173" s="3"/>
      <c r="F173" s="4"/>
      <c r="H173" s="22"/>
      <c r="I173" s="22"/>
      <c r="J173" s="4"/>
    </row>
    <row r="174" spans="1:10" s="6" customFormat="1" ht="15" customHeight="1" x14ac:dyDescent="0.2">
      <c r="A174" s="21"/>
      <c r="B174" s="21"/>
      <c r="C174" s="21"/>
      <c r="D174" s="3"/>
      <c r="E174" s="3"/>
      <c r="F174" s="4"/>
      <c r="H174" s="22"/>
      <c r="I174" s="22"/>
      <c r="J174" s="4"/>
    </row>
    <row r="175" spans="1:10" s="6" customFormat="1" ht="15" customHeight="1" x14ac:dyDescent="0.2">
      <c r="A175" s="21"/>
      <c r="B175" s="21"/>
      <c r="C175" s="21"/>
      <c r="D175" s="3"/>
      <c r="E175" s="3"/>
      <c r="F175" s="4"/>
      <c r="H175" s="22"/>
      <c r="I175" s="22"/>
      <c r="J175" s="4"/>
    </row>
    <row r="176" spans="1:10" s="6" customFormat="1" ht="15" customHeight="1" x14ac:dyDescent="0.2">
      <c r="A176" s="21"/>
      <c r="B176" s="21"/>
      <c r="C176" s="21"/>
      <c r="D176" s="3"/>
      <c r="E176" s="3"/>
      <c r="F176" s="4"/>
      <c r="H176" s="22"/>
      <c r="I176" s="22"/>
      <c r="J176" s="4"/>
    </row>
    <row r="177" spans="1:10" s="6" customFormat="1" ht="15" customHeight="1" x14ac:dyDescent="0.2">
      <c r="A177" s="21"/>
      <c r="B177" s="21"/>
      <c r="C177" s="21"/>
      <c r="D177" s="3"/>
      <c r="E177" s="3"/>
      <c r="F177" s="4"/>
      <c r="H177" s="22"/>
      <c r="I177" s="22"/>
      <c r="J177" s="4"/>
    </row>
    <row r="178" spans="1:10" s="6" customFormat="1" ht="15" customHeight="1" x14ac:dyDescent="0.2">
      <c r="A178" s="21"/>
      <c r="B178" s="21"/>
      <c r="C178" s="21"/>
      <c r="D178" s="3"/>
      <c r="E178" s="3"/>
      <c r="F178" s="4"/>
      <c r="H178" s="22"/>
      <c r="I178" s="22"/>
      <c r="J178" s="4"/>
    </row>
    <row r="179" spans="1:10" s="6" customFormat="1" ht="15" customHeight="1" x14ac:dyDescent="0.2">
      <c r="A179" s="21"/>
      <c r="B179" s="21"/>
      <c r="C179" s="21"/>
      <c r="D179" s="3"/>
      <c r="E179" s="3"/>
      <c r="F179" s="4"/>
      <c r="H179" s="22"/>
      <c r="I179" s="22"/>
      <c r="J179" s="4"/>
    </row>
    <row r="180" spans="1:10" s="6" customFormat="1" ht="15" customHeight="1" x14ac:dyDescent="0.2">
      <c r="A180" s="21"/>
      <c r="B180" s="21"/>
      <c r="C180" s="21"/>
      <c r="D180" s="3"/>
      <c r="E180" s="3"/>
      <c r="F180" s="4"/>
      <c r="H180" s="22"/>
      <c r="I180" s="22"/>
      <c r="J180" s="4"/>
    </row>
    <row r="181" spans="1:10" s="6" customFormat="1" ht="15" customHeight="1" x14ac:dyDescent="0.2">
      <c r="A181" s="21"/>
      <c r="B181" s="21"/>
      <c r="C181" s="21"/>
      <c r="D181" s="3"/>
      <c r="E181" s="3"/>
      <c r="F181" s="4"/>
      <c r="H181" s="22"/>
      <c r="I181" s="22"/>
      <c r="J181" s="4"/>
    </row>
    <row r="182" spans="1:10" s="6" customFormat="1" ht="15" customHeight="1" x14ac:dyDescent="0.2">
      <c r="A182" s="21"/>
      <c r="B182" s="21"/>
      <c r="C182" s="21"/>
      <c r="D182" s="3"/>
      <c r="E182" s="3"/>
      <c r="F182" s="4"/>
      <c r="H182" s="22"/>
      <c r="I182" s="22"/>
      <c r="J182" s="4"/>
    </row>
    <row r="183" spans="1:10" s="6" customFormat="1" ht="15" customHeight="1" x14ac:dyDescent="0.2">
      <c r="A183" s="21"/>
      <c r="B183" s="21"/>
      <c r="C183" s="21"/>
      <c r="D183" s="3"/>
      <c r="E183" s="3"/>
      <c r="F183" s="4"/>
      <c r="H183" s="22"/>
      <c r="I183" s="22"/>
      <c r="J183" s="4"/>
    </row>
    <row r="184" spans="1:10" s="6" customFormat="1" ht="15" customHeight="1" x14ac:dyDescent="0.2">
      <c r="A184" s="21"/>
      <c r="B184" s="21"/>
      <c r="C184" s="21"/>
      <c r="D184" s="3"/>
      <c r="E184" s="3"/>
      <c r="F184" s="4"/>
      <c r="H184" s="22"/>
      <c r="I184" s="22"/>
      <c r="J184" s="4"/>
    </row>
    <row r="185" spans="1:10" s="6" customFormat="1" ht="15" customHeight="1" x14ac:dyDescent="0.2">
      <c r="A185" s="21"/>
      <c r="B185" s="21"/>
      <c r="C185" s="21"/>
      <c r="D185" s="3"/>
      <c r="E185" s="3"/>
      <c r="F185" s="4"/>
      <c r="H185" s="22"/>
      <c r="I185" s="22"/>
      <c r="J185" s="4"/>
    </row>
    <row r="186" spans="1:10" s="6" customFormat="1" ht="15" customHeight="1" x14ac:dyDescent="0.2">
      <c r="A186" s="21"/>
      <c r="B186" s="21"/>
      <c r="C186" s="21"/>
      <c r="D186" s="3"/>
      <c r="E186" s="3"/>
      <c r="F186" s="4"/>
      <c r="H186" s="22"/>
      <c r="I186" s="22"/>
      <c r="J186" s="4"/>
    </row>
    <row r="187" spans="1:10" s="6" customFormat="1" ht="15" customHeight="1" x14ac:dyDescent="0.2">
      <c r="A187" s="21"/>
      <c r="B187" s="21"/>
      <c r="C187" s="21"/>
      <c r="D187" s="3"/>
      <c r="E187" s="3"/>
      <c r="F187" s="4"/>
      <c r="H187" s="22"/>
      <c r="I187" s="22"/>
      <c r="J187" s="4"/>
    </row>
    <row r="188" spans="1:10" s="6" customFormat="1" ht="15" customHeight="1" x14ac:dyDescent="0.2">
      <c r="A188" s="21"/>
      <c r="B188" s="21"/>
      <c r="C188" s="21"/>
      <c r="D188" s="3"/>
      <c r="E188" s="3"/>
      <c r="F188" s="4"/>
      <c r="H188" s="22"/>
      <c r="I188" s="22"/>
      <c r="J188" s="4"/>
    </row>
    <row r="189" spans="1:10" s="6" customFormat="1" ht="15" customHeight="1" x14ac:dyDescent="0.2">
      <c r="A189" s="21"/>
      <c r="B189" s="21"/>
      <c r="C189" s="21"/>
      <c r="D189" s="3"/>
      <c r="E189" s="3"/>
      <c r="F189" s="4"/>
      <c r="H189" s="22"/>
      <c r="I189" s="22"/>
      <c r="J189" s="4"/>
    </row>
    <row r="190" spans="1:10" s="6" customFormat="1" ht="15" customHeight="1" x14ac:dyDescent="0.2">
      <c r="A190" s="21"/>
      <c r="B190" s="21"/>
      <c r="C190" s="21"/>
      <c r="D190" s="3"/>
      <c r="E190" s="3"/>
      <c r="F190" s="4"/>
      <c r="H190" s="22"/>
      <c r="I190" s="22"/>
      <c r="J190" s="4"/>
    </row>
    <row r="191" spans="1:10" s="6" customFormat="1" ht="15" customHeight="1" x14ac:dyDescent="0.2">
      <c r="A191" s="21"/>
      <c r="B191" s="21"/>
      <c r="C191" s="21"/>
      <c r="D191" s="3"/>
      <c r="E191" s="3"/>
      <c r="F191" s="4"/>
      <c r="H191" s="22"/>
      <c r="I191" s="22"/>
      <c r="J191" s="4"/>
    </row>
    <row r="192" spans="1:10" s="6" customFormat="1" ht="15" customHeight="1" x14ac:dyDescent="0.2">
      <c r="A192" s="21"/>
      <c r="B192" s="21"/>
      <c r="C192" s="21"/>
      <c r="D192" s="3"/>
      <c r="E192" s="3"/>
      <c r="F192" s="4"/>
      <c r="H192" s="22"/>
      <c r="I192" s="22"/>
      <c r="J192" s="4"/>
    </row>
    <row r="193" spans="1:10" s="6" customFormat="1" ht="15" customHeight="1" x14ac:dyDescent="0.2">
      <c r="A193" s="21"/>
      <c r="B193" s="21"/>
      <c r="C193" s="21"/>
      <c r="D193" s="3"/>
      <c r="E193" s="3"/>
      <c r="F193" s="4"/>
      <c r="H193" s="22"/>
      <c r="I193" s="22"/>
      <c r="J193" s="4"/>
    </row>
    <row r="194" spans="1:10" s="6" customFormat="1" ht="15" customHeight="1" x14ac:dyDescent="0.2">
      <c r="A194" s="21"/>
      <c r="B194" s="21"/>
      <c r="C194" s="21"/>
      <c r="D194" s="3"/>
      <c r="E194" s="3"/>
      <c r="F194" s="4"/>
      <c r="H194" s="22"/>
      <c r="I194" s="22"/>
      <c r="J194" s="4"/>
    </row>
    <row r="195" spans="1:10" s="6" customFormat="1" ht="15" customHeight="1" x14ac:dyDescent="0.2">
      <c r="A195" s="21"/>
      <c r="B195" s="21"/>
      <c r="C195" s="21"/>
      <c r="D195" s="3"/>
      <c r="E195" s="3"/>
      <c r="F195" s="4"/>
      <c r="H195" s="22"/>
      <c r="I195" s="22"/>
      <c r="J195" s="4"/>
    </row>
    <row r="196" spans="1:10" s="6" customFormat="1" ht="15" customHeight="1" x14ac:dyDescent="0.2">
      <c r="A196" s="21"/>
      <c r="B196" s="21"/>
      <c r="C196" s="21"/>
      <c r="D196" s="3"/>
      <c r="E196" s="3"/>
      <c r="F196" s="4"/>
      <c r="H196" s="22"/>
      <c r="I196" s="22"/>
      <c r="J196" s="4"/>
    </row>
    <row r="197" spans="1:10" s="6" customFormat="1" ht="15" customHeight="1" x14ac:dyDescent="0.2">
      <c r="A197" s="21"/>
      <c r="B197" s="21"/>
      <c r="C197" s="21"/>
      <c r="D197" s="3"/>
      <c r="E197" s="3"/>
      <c r="F197" s="4"/>
      <c r="H197" s="22"/>
      <c r="I197" s="22"/>
      <c r="J197" s="4"/>
    </row>
    <row r="198" spans="1:10" s="6" customFormat="1" ht="15" customHeight="1" x14ac:dyDescent="0.2">
      <c r="A198" s="21"/>
      <c r="B198" s="21"/>
      <c r="C198" s="21"/>
      <c r="D198" s="3"/>
      <c r="E198" s="3"/>
      <c r="F198" s="4"/>
      <c r="H198" s="22"/>
      <c r="I198" s="22"/>
      <c r="J198" s="4"/>
    </row>
    <row r="199" spans="1:10" s="6" customFormat="1" ht="15" customHeight="1" x14ac:dyDescent="0.2">
      <c r="A199" s="21"/>
      <c r="B199" s="21"/>
      <c r="C199" s="21"/>
      <c r="D199" s="3"/>
      <c r="E199" s="3"/>
      <c r="F199" s="4"/>
      <c r="H199" s="22"/>
      <c r="I199" s="22"/>
      <c r="J199" s="4"/>
    </row>
    <row r="200" spans="1:10" s="6" customFormat="1" ht="15" customHeight="1" x14ac:dyDescent="0.2">
      <c r="A200" s="21"/>
      <c r="B200" s="21"/>
      <c r="C200" s="21"/>
      <c r="D200" s="3"/>
      <c r="E200" s="3"/>
      <c r="F200" s="4"/>
      <c r="H200" s="22"/>
      <c r="I200" s="22"/>
      <c r="J200" s="4"/>
    </row>
    <row r="201" spans="1:10" s="6" customFormat="1" ht="15" customHeight="1" x14ac:dyDescent="0.2">
      <c r="A201" s="21"/>
      <c r="B201" s="21"/>
      <c r="C201" s="21"/>
      <c r="D201" s="3"/>
      <c r="E201" s="3"/>
      <c r="F201" s="4"/>
      <c r="H201" s="22"/>
      <c r="I201" s="22"/>
      <c r="J201" s="4"/>
    </row>
    <row r="202" spans="1:10" s="6" customFormat="1" ht="15" customHeight="1" x14ac:dyDescent="0.2">
      <c r="A202" s="21"/>
      <c r="B202" s="21"/>
      <c r="C202" s="21"/>
      <c r="D202" s="3"/>
      <c r="E202" s="3"/>
      <c r="F202" s="4"/>
      <c r="H202" s="22"/>
      <c r="I202" s="22"/>
      <c r="J202" s="4"/>
    </row>
    <row r="203" spans="1:10" s="6" customFormat="1" ht="15" customHeight="1" x14ac:dyDescent="0.2">
      <c r="A203" s="21"/>
      <c r="B203" s="21"/>
      <c r="C203" s="21"/>
      <c r="D203" s="3"/>
      <c r="E203" s="3"/>
      <c r="F203" s="4"/>
      <c r="H203" s="22"/>
      <c r="I203" s="22"/>
      <c r="J203" s="4"/>
    </row>
    <row r="204" spans="1:10" s="6" customFormat="1" ht="15" customHeight="1" x14ac:dyDescent="0.2">
      <c r="A204" s="21"/>
      <c r="B204" s="21"/>
      <c r="C204" s="21"/>
      <c r="D204" s="3"/>
      <c r="E204" s="3"/>
      <c r="F204" s="4"/>
      <c r="H204" s="22"/>
      <c r="I204" s="22"/>
      <c r="J204" s="4"/>
    </row>
    <row r="205" spans="1:10" s="6" customFormat="1" ht="15" customHeight="1" x14ac:dyDescent="0.2">
      <c r="A205" s="21"/>
      <c r="B205" s="21"/>
      <c r="C205" s="21"/>
      <c r="D205" s="3"/>
      <c r="E205" s="3"/>
      <c r="F205" s="4"/>
      <c r="H205" s="22"/>
      <c r="I205" s="22"/>
      <c r="J205" s="4"/>
    </row>
    <row r="206" spans="1:10" s="6" customFormat="1" ht="15" customHeight="1" x14ac:dyDescent="0.2">
      <c r="A206" s="21"/>
      <c r="B206" s="21"/>
      <c r="C206" s="21"/>
      <c r="D206" s="3"/>
      <c r="E206" s="3"/>
      <c r="F206" s="4"/>
      <c r="H206" s="22"/>
      <c r="I206" s="22"/>
      <c r="J206" s="4"/>
    </row>
    <row r="207" spans="1:10" s="6" customFormat="1" ht="15" customHeight="1" x14ac:dyDescent="0.2">
      <c r="A207" s="21"/>
      <c r="B207" s="21"/>
      <c r="C207" s="21"/>
      <c r="D207" s="3"/>
      <c r="E207" s="3"/>
      <c r="F207" s="4"/>
      <c r="H207" s="22"/>
      <c r="I207" s="22"/>
      <c r="J207" s="4"/>
    </row>
    <row r="208" spans="1:10" s="6" customFormat="1" ht="15" customHeight="1" x14ac:dyDescent="0.2">
      <c r="A208" s="21"/>
      <c r="B208" s="21"/>
      <c r="C208" s="21"/>
      <c r="D208" s="3"/>
      <c r="E208" s="3"/>
      <c r="F208" s="4"/>
      <c r="H208" s="22"/>
      <c r="I208" s="22"/>
      <c r="J208" s="4"/>
    </row>
    <row r="209" spans="1:10" s="6" customFormat="1" ht="15" customHeight="1" x14ac:dyDescent="0.2">
      <c r="A209" s="21"/>
      <c r="B209" s="21"/>
      <c r="C209" s="21"/>
      <c r="D209" s="3"/>
      <c r="E209" s="3"/>
      <c r="F209" s="4"/>
      <c r="H209" s="22"/>
      <c r="I209" s="22"/>
      <c r="J209" s="4"/>
    </row>
    <row r="210" spans="1:10" s="6" customFormat="1" ht="15" customHeight="1" x14ac:dyDescent="0.2">
      <c r="A210" s="21"/>
      <c r="B210" s="21"/>
      <c r="C210" s="21"/>
      <c r="D210" s="3"/>
      <c r="E210" s="3"/>
      <c r="F210" s="4"/>
      <c r="H210" s="22"/>
      <c r="I210" s="22"/>
      <c r="J210" s="4"/>
    </row>
    <row r="211" spans="1:10" s="6" customFormat="1" ht="15" customHeight="1" x14ac:dyDescent="0.2">
      <c r="A211" s="21"/>
      <c r="B211" s="21"/>
      <c r="C211" s="21"/>
      <c r="D211" s="3"/>
      <c r="E211" s="3"/>
      <c r="F211" s="4"/>
      <c r="H211" s="22"/>
      <c r="I211" s="22"/>
      <c r="J211" s="4"/>
    </row>
    <row r="212" spans="1:10" s="6" customFormat="1" ht="15" customHeight="1" x14ac:dyDescent="0.2">
      <c r="A212" s="21"/>
      <c r="B212" s="21"/>
      <c r="C212" s="21"/>
      <c r="D212" s="3"/>
      <c r="E212" s="3"/>
      <c r="F212" s="4"/>
      <c r="H212" s="22"/>
      <c r="I212" s="22"/>
      <c r="J212" s="4"/>
    </row>
    <row r="213" spans="1:10" s="6" customFormat="1" ht="15" customHeight="1" x14ac:dyDescent="0.2">
      <c r="A213" s="21"/>
      <c r="B213" s="21"/>
      <c r="C213" s="21"/>
      <c r="D213" s="3"/>
      <c r="E213" s="3"/>
      <c r="F213" s="4"/>
      <c r="H213" s="22"/>
      <c r="I213" s="22"/>
      <c r="J213" s="4"/>
    </row>
    <row r="214" spans="1:10" s="6" customFormat="1" ht="15" customHeight="1" x14ac:dyDescent="0.2">
      <c r="A214" s="21"/>
      <c r="B214" s="21"/>
      <c r="C214" s="21"/>
      <c r="D214" s="3"/>
      <c r="E214" s="3"/>
      <c r="F214" s="4"/>
      <c r="H214" s="22"/>
      <c r="I214" s="22"/>
      <c r="J214" s="4"/>
    </row>
    <row r="215" spans="1:10" s="6" customFormat="1" ht="15" customHeight="1" x14ac:dyDescent="0.2">
      <c r="A215" s="21"/>
      <c r="B215" s="21"/>
      <c r="C215" s="21"/>
      <c r="D215" s="3"/>
      <c r="E215" s="3"/>
      <c r="F215" s="4"/>
      <c r="H215" s="22"/>
      <c r="I215" s="22"/>
      <c r="J215" s="4"/>
    </row>
    <row r="216" spans="1:10" s="6" customFormat="1" ht="15" customHeight="1" x14ac:dyDescent="0.2">
      <c r="A216" s="21"/>
      <c r="B216" s="21"/>
      <c r="C216" s="21"/>
      <c r="D216" s="3"/>
      <c r="E216" s="3"/>
      <c r="F216" s="4"/>
      <c r="H216" s="22"/>
      <c r="I216" s="22"/>
      <c r="J216" s="4"/>
    </row>
    <row r="217" spans="1:10" s="6" customFormat="1" ht="15" customHeight="1" x14ac:dyDescent="0.2">
      <c r="A217" s="21"/>
      <c r="B217" s="21"/>
      <c r="C217" s="21"/>
      <c r="D217" s="3"/>
      <c r="E217" s="3"/>
      <c r="F217" s="4"/>
      <c r="H217" s="22"/>
      <c r="I217" s="22"/>
      <c r="J217" s="4"/>
    </row>
    <row r="218" spans="1:10" s="6" customFormat="1" ht="15" customHeight="1" x14ac:dyDescent="0.2">
      <c r="A218" s="21"/>
      <c r="B218" s="21"/>
      <c r="C218" s="21"/>
      <c r="D218" s="3"/>
      <c r="E218" s="3"/>
      <c r="F218" s="4"/>
      <c r="H218" s="22"/>
      <c r="I218" s="22"/>
      <c r="J218" s="4"/>
    </row>
    <row r="219" spans="1:10" s="6" customFormat="1" ht="15" customHeight="1" x14ac:dyDescent="0.2">
      <c r="A219" s="21"/>
      <c r="B219" s="21"/>
      <c r="C219" s="21"/>
      <c r="D219" s="3"/>
      <c r="E219" s="3"/>
      <c r="F219" s="4"/>
      <c r="H219" s="22"/>
      <c r="I219" s="22"/>
      <c r="J219" s="4"/>
    </row>
    <row r="220" spans="1:10" s="6" customFormat="1" ht="15" customHeight="1" x14ac:dyDescent="0.2">
      <c r="A220" s="21"/>
      <c r="B220" s="21"/>
      <c r="C220" s="21"/>
      <c r="D220" s="3"/>
      <c r="E220" s="3"/>
      <c r="F220" s="4"/>
      <c r="H220" s="22"/>
      <c r="I220" s="22"/>
      <c r="J220" s="4"/>
    </row>
    <row r="221" spans="1:10" s="6" customFormat="1" ht="15" customHeight="1" x14ac:dyDescent="0.2">
      <c r="A221" s="21"/>
      <c r="B221" s="21"/>
      <c r="C221" s="21"/>
      <c r="D221" s="3"/>
      <c r="E221" s="3"/>
      <c r="F221" s="4"/>
      <c r="H221" s="22"/>
      <c r="I221" s="22"/>
      <c r="J221" s="4"/>
    </row>
    <row r="222" spans="1:10" s="6" customFormat="1" ht="15" customHeight="1" x14ac:dyDescent="0.2">
      <c r="A222" s="21"/>
      <c r="B222" s="21"/>
      <c r="C222" s="21"/>
      <c r="D222" s="3"/>
      <c r="E222" s="3"/>
      <c r="F222" s="4"/>
      <c r="H222" s="22"/>
      <c r="I222" s="22"/>
      <c r="J222" s="4"/>
    </row>
    <row r="223" spans="1:10" s="6" customFormat="1" ht="15" customHeight="1" x14ac:dyDescent="0.2">
      <c r="A223" s="21"/>
      <c r="B223" s="21"/>
      <c r="C223" s="21"/>
      <c r="D223" s="3"/>
      <c r="E223" s="3"/>
      <c r="F223" s="4"/>
      <c r="H223" s="22"/>
      <c r="I223" s="22"/>
      <c r="J223" s="4"/>
    </row>
    <row r="224" spans="1:10" s="6" customFormat="1" ht="15" customHeight="1" x14ac:dyDescent="0.2">
      <c r="A224" s="21"/>
      <c r="B224" s="21"/>
      <c r="C224" s="21"/>
      <c r="D224" s="3"/>
      <c r="E224" s="3"/>
      <c r="F224" s="4"/>
      <c r="H224" s="22"/>
      <c r="I224" s="22"/>
      <c r="J224" s="4"/>
    </row>
    <row r="225" spans="1:10" s="6" customFormat="1" ht="15" customHeight="1" x14ac:dyDescent="0.2">
      <c r="A225" s="21"/>
      <c r="B225" s="21"/>
      <c r="C225" s="21"/>
      <c r="D225" s="3"/>
      <c r="E225" s="3"/>
      <c r="F225" s="4"/>
      <c r="H225" s="22"/>
      <c r="I225" s="22"/>
      <c r="J225" s="4"/>
    </row>
    <row r="226" spans="1:10" s="6" customFormat="1" ht="15" customHeight="1" x14ac:dyDescent="0.2">
      <c r="A226" s="21"/>
      <c r="B226" s="21"/>
      <c r="C226" s="21"/>
      <c r="D226" s="3"/>
      <c r="E226" s="3"/>
      <c r="F226" s="4"/>
      <c r="H226" s="22"/>
      <c r="I226" s="22"/>
      <c r="J226" s="4"/>
    </row>
    <row r="227" spans="1:10" s="6" customFormat="1" ht="15" customHeight="1" x14ac:dyDescent="0.2">
      <c r="A227" s="21"/>
      <c r="B227" s="21"/>
      <c r="C227" s="21"/>
      <c r="D227" s="3"/>
      <c r="E227" s="3"/>
      <c r="F227" s="4"/>
      <c r="H227" s="22"/>
      <c r="I227" s="22"/>
      <c r="J227" s="4"/>
    </row>
    <row r="228" spans="1:10" s="6" customFormat="1" ht="15" customHeight="1" x14ac:dyDescent="0.2">
      <c r="A228" s="21"/>
      <c r="B228" s="21"/>
      <c r="C228" s="21"/>
      <c r="D228" s="3"/>
      <c r="E228" s="3"/>
      <c r="F228" s="4"/>
      <c r="H228" s="22"/>
      <c r="I228" s="22"/>
      <c r="J228" s="4"/>
    </row>
    <row r="229" spans="1:10" s="6" customFormat="1" ht="15" customHeight="1" x14ac:dyDescent="0.2">
      <c r="A229" s="21"/>
      <c r="B229" s="21"/>
      <c r="C229" s="21"/>
      <c r="D229" s="3"/>
      <c r="E229" s="3"/>
      <c r="F229" s="4"/>
      <c r="H229" s="22"/>
      <c r="I229" s="22"/>
      <c r="J229" s="4"/>
    </row>
    <row r="230" spans="1:10" s="6" customFormat="1" ht="15" customHeight="1" x14ac:dyDescent="0.2">
      <c r="A230" s="21"/>
      <c r="B230" s="21"/>
      <c r="C230" s="21"/>
      <c r="D230" s="3"/>
      <c r="E230" s="3"/>
      <c r="F230" s="4"/>
      <c r="H230" s="22"/>
      <c r="I230" s="22"/>
      <c r="J230" s="4"/>
    </row>
    <row r="231" spans="1:10" s="6" customFormat="1" ht="15" customHeight="1" x14ac:dyDescent="0.2">
      <c r="A231" s="21"/>
      <c r="B231" s="21"/>
      <c r="C231" s="21"/>
      <c r="D231" s="3"/>
      <c r="E231" s="3"/>
      <c r="F231" s="4"/>
      <c r="H231" s="22"/>
      <c r="I231" s="22"/>
      <c r="J231" s="4"/>
    </row>
    <row r="232" spans="1:10" s="6" customFormat="1" ht="15" customHeight="1" x14ac:dyDescent="0.2">
      <c r="A232" s="21"/>
      <c r="B232" s="21"/>
      <c r="C232" s="21"/>
      <c r="D232" s="3"/>
      <c r="E232" s="3"/>
      <c r="F232" s="4"/>
      <c r="H232" s="22"/>
      <c r="I232" s="22"/>
      <c r="J232" s="4"/>
    </row>
    <row r="233" spans="1:10" s="6" customFormat="1" ht="15" customHeight="1" x14ac:dyDescent="0.2">
      <c r="A233" s="21"/>
      <c r="B233" s="21"/>
      <c r="C233" s="21"/>
      <c r="D233" s="3"/>
      <c r="E233" s="3"/>
      <c r="F233" s="4"/>
      <c r="H233" s="22"/>
      <c r="I233" s="22"/>
      <c r="J233" s="4"/>
    </row>
    <row r="234" spans="1:10" s="6" customFormat="1" ht="15" customHeight="1" x14ac:dyDescent="0.2">
      <c r="A234" s="21"/>
      <c r="B234" s="21"/>
      <c r="C234" s="21"/>
      <c r="D234" s="3"/>
      <c r="E234" s="3"/>
      <c r="F234" s="4"/>
      <c r="H234" s="22"/>
      <c r="I234" s="22"/>
      <c r="J234" s="4"/>
    </row>
    <row r="235" spans="1:10" s="6" customFormat="1" ht="15" customHeight="1" x14ac:dyDescent="0.2">
      <c r="A235" s="21"/>
      <c r="B235" s="21"/>
      <c r="C235" s="21"/>
      <c r="D235" s="3"/>
      <c r="E235" s="3"/>
      <c r="F235" s="4"/>
      <c r="H235" s="22"/>
      <c r="I235" s="22"/>
      <c r="J235" s="4"/>
    </row>
    <row r="236" spans="1:10" s="6" customFormat="1" ht="15" customHeight="1" x14ac:dyDescent="0.2">
      <c r="A236" s="21"/>
      <c r="B236" s="21"/>
      <c r="C236" s="21"/>
      <c r="D236" s="3"/>
      <c r="E236" s="3"/>
      <c r="F236" s="4"/>
      <c r="H236" s="22"/>
      <c r="I236" s="22"/>
      <c r="J236" s="4"/>
    </row>
    <row r="237" spans="1:10" s="6" customFormat="1" ht="15" customHeight="1" x14ac:dyDescent="0.2">
      <c r="A237" s="21"/>
      <c r="B237" s="21"/>
      <c r="C237" s="21"/>
      <c r="D237" s="3"/>
      <c r="E237" s="3"/>
      <c r="F237" s="4"/>
      <c r="H237" s="22"/>
      <c r="I237" s="22"/>
      <c r="J237" s="4"/>
    </row>
  </sheetData>
  <conditionalFormatting sqref="G13:G97 G1:G4 G102:G65523 G11">
    <cfRule type="cellIs" dxfId="1154" priority="4" stopIfTrue="1" operator="greaterThan">
      <formula>0</formula>
    </cfRule>
  </conditionalFormatting>
  <conditionalFormatting sqref="G12">
    <cfRule type="cellIs" dxfId="1153" priority="3" stopIfTrue="1" operator="greaterThan">
      <formula>0</formula>
    </cfRule>
  </conditionalFormatting>
  <conditionalFormatting sqref="G9">
    <cfRule type="cellIs" dxfId="1152" priority="2" stopIfTrue="1" operator="greaterThan">
      <formula>0</formula>
    </cfRule>
  </conditionalFormatting>
  <conditionalFormatting sqref="G10">
    <cfRule type="cellIs" dxfId="1151" priority="1" stopIfTrue="1" operator="greaterThan">
      <formula>0</formula>
    </cfRule>
  </conditionalFormatting>
  <pageMargins left="0.7" right="0.7" top="0.75" bottom="0.75" header="0.3" footer="0.3"/>
  <pageSetup paperSize="9" scale="65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  <pageSetUpPr fitToPage="1"/>
  </sheetPr>
  <dimension ref="A1:AB142"/>
  <sheetViews>
    <sheetView topLeftCell="A12" zoomScaleNormal="100" workbookViewId="0">
      <selection activeCell="D35" sqref="D35"/>
    </sheetView>
  </sheetViews>
  <sheetFormatPr defaultRowHeight="12.75" x14ac:dyDescent="0.2"/>
  <cols>
    <col min="1" max="1" width="33.5703125" style="117" customWidth="1"/>
    <col min="2" max="2" width="28" style="117" customWidth="1"/>
    <col min="3" max="3" width="20.5703125" style="117" customWidth="1"/>
    <col min="4" max="4" width="17.140625" style="117" customWidth="1"/>
    <col min="5" max="5" width="18.42578125" style="117" bestFit="1" customWidth="1"/>
    <col min="6" max="6" width="17.42578125" style="117" customWidth="1"/>
    <col min="7" max="7" width="29.5703125" style="117" customWidth="1"/>
    <col min="8" max="8" width="19.5703125" style="117" bestFit="1" customWidth="1"/>
    <col min="9" max="9" width="21.42578125" style="117" customWidth="1"/>
    <col min="10" max="11" width="12.7109375" style="117" customWidth="1"/>
    <col min="12" max="12" width="5.85546875" style="117" customWidth="1"/>
    <col min="13" max="13" width="12.7109375" style="117" customWidth="1"/>
    <col min="14" max="14" width="11.42578125" style="117" customWidth="1"/>
    <col min="15" max="15" width="10.7109375" style="117" customWidth="1"/>
    <col min="16" max="16" width="10.85546875" style="117" customWidth="1"/>
    <col min="17" max="17" width="10.42578125" style="117" customWidth="1"/>
    <col min="18" max="18" width="11" style="117" bestFit="1" customWidth="1"/>
    <col min="19" max="19" width="9" style="117" customWidth="1"/>
    <col min="20" max="20" width="8.85546875" style="117" bestFit="1" customWidth="1"/>
    <col min="21" max="16384" width="9.140625" style="117"/>
  </cols>
  <sheetData>
    <row r="1" spans="1:28" ht="23.25" x14ac:dyDescent="0.35">
      <c r="A1" s="879" t="s">
        <v>648</v>
      </c>
      <c r="H1" s="1289" t="s">
        <v>731</v>
      </c>
      <c r="I1" s="1289"/>
      <c r="J1" s="1289"/>
      <c r="K1" s="1289"/>
    </row>
    <row r="2" spans="1:28" ht="13.5" thickBot="1" x14ac:dyDescent="0.25">
      <c r="G2" s="116"/>
    </row>
    <row r="3" spans="1:28" s="116" customFormat="1" ht="13.5" hidden="1" thickBot="1" x14ac:dyDescent="0.25">
      <c r="A3" s="240"/>
      <c r="B3" s="233"/>
      <c r="C3" s="234"/>
      <c r="D3" s="234"/>
      <c r="E3" s="234"/>
      <c r="F3" s="234"/>
      <c r="G3" s="234"/>
      <c r="H3" s="234"/>
      <c r="I3" s="234"/>
      <c r="J3" s="234"/>
      <c r="K3" s="235"/>
      <c r="L3" s="235"/>
      <c r="M3" s="235"/>
      <c r="N3" s="235"/>
      <c r="O3" s="235"/>
      <c r="P3" s="235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</row>
    <row r="4" spans="1:28" hidden="1" x14ac:dyDescent="0.2">
      <c r="A4" s="241"/>
      <c r="B4" s="242"/>
      <c r="C4" s="242"/>
      <c r="D4" s="289"/>
      <c r="E4" s="242"/>
      <c r="F4" s="290"/>
      <c r="G4" s="241"/>
      <c r="I4" s="116"/>
    </row>
    <row r="5" spans="1:28" ht="31.5" hidden="1" x14ac:dyDescent="0.25">
      <c r="A5" s="278"/>
      <c r="B5" s="279" t="s">
        <v>341</v>
      </c>
      <c r="C5" s="279" t="s">
        <v>342</v>
      </c>
      <c r="D5" s="279" t="s">
        <v>343</v>
      </c>
      <c r="E5" s="279" t="s">
        <v>344</v>
      </c>
      <c r="F5" s="279" t="s">
        <v>345</v>
      </c>
      <c r="G5" s="279" t="s">
        <v>346</v>
      </c>
      <c r="H5" s="240"/>
    </row>
    <row r="6" spans="1:28" ht="15.75" hidden="1" x14ac:dyDescent="0.25">
      <c r="A6" s="282" t="s">
        <v>287</v>
      </c>
      <c r="B6" s="280">
        <v>67</v>
      </c>
      <c r="C6" s="296">
        <f>'The City Deal '!E5*1000</f>
        <v>2383.2710900000002</v>
      </c>
      <c r="D6" s="307">
        <v>45</v>
      </c>
      <c r="E6" s="297">
        <v>41.4</v>
      </c>
      <c r="F6" s="280">
        <v>62.75</v>
      </c>
      <c r="G6" s="296">
        <v>0</v>
      </c>
      <c r="H6"/>
    </row>
    <row r="7" spans="1:28" ht="15.75" hidden="1" x14ac:dyDescent="0.25">
      <c r="A7" s="282" t="s">
        <v>288</v>
      </c>
      <c r="B7" s="280">
        <v>98</v>
      </c>
      <c r="C7" s="281"/>
      <c r="D7" s="307">
        <v>45</v>
      </c>
      <c r="E7" s="281"/>
      <c r="F7" s="280">
        <v>65.25</v>
      </c>
      <c r="G7" s="281"/>
      <c r="H7"/>
    </row>
    <row r="8" spans="1:28" ht="15.75" hidden="1" x14ac:dyDescent="0.25">
      <c r="A8" s="282" t="s">
        <v>289</v>
      </c>
      <c r="B8" s="280">
        <v>280</v>
      </c>
      <c r="C8" s="281"/>
      <c r="D8" s="307">
        <v>100</v>
      </c>
      <c r="E8" s="281"/>
      <c r="F8" s="280">
        <v>63.25</v>
      </c>
      <c r="G8" s="281"/>
      <c r="H8"/>
    </row>
    <row r="9" spans="1:28" ht="15.75" hidden="1" x14ac:dyDescent="0.25">
      <c r="A9" s="282" t="s">
        <v>290</v>
      </c>
      <c r="B9" s="280">
        <v>700</v>
      </c>
      <c r="C9" s="281"/>
      <c r="D9" s="307">
        <v>100</v>
      </c>
      <c r="E9" s="281"/>
      <c r="F9" s="280">
        <v>57.75</v>
      </c>
      <c r="G9" s="281"/>
      <c r="H9"/>
    </row>
    <row r="10" spans="1:28" hidden="1" x14ac:dyDescent="0.2">
      <c r="B10" s="308">
        <f>SUM(B6:B9)</f>
        <v>1145</v>
      </c>
      <c r="C10" s="309"/>
      <c r="D10" s="308">
        <f>SUM(D6:D9)</f>
        <v>290</v>
      </c>
      <c r="E10" s="309"/>
      <c r="F10" s="308">
        <f>SUM(F6:F9)</f>
        <v>249</v>
      </c>
      <c r="G10" s="229"/>
      <c r="H10"/>
    </row>
    <row r="11" spans="1:28" x14ac:dyDescent="0.2">
      <c r="A11" s="373"/>
      <c r="B11" s="393"/>
      <c r="C11" s="394"/>
      <c r="D11" s="393"/>
      <c r="E11" s="394"/>
      <c r="F11" s="393"/>
      <c r="G11" s="395"/>
      <c r="H11"/>
    </row>
    <row r="12" spans="1:28" ht="12.75" customHeight="1" x14ac:dyDescent="0.2">
      <c r="A12" s="516" t="s">
        <v>312</v>
      </c>
      <c r="B12" s="381"/>
      <c r="C12" s="390" t="s">
        <v>732</v>
      </c>
      <c r="D12" s="390" t="str">
        <f>C12</f>
        <v>Quarter 4</v>
      </c>
      <c r="E12" s="390" t="str">
        <f>C12</f>
        <v>Quarter 4</v>
      </c>
      <c r="F12" s="390"/>
      <c r="G12" s="383"/>
      <c r="H12"/>
      <c r="J12" s="291"/>
      <c r="K12" s="291"/>
      <c r="L12" s="316"/>
      <c r="M12" s="316"/>
      <c r="N12" s="317"/>
    </row>
    <row r="13" spans="1:28" ht="12.75" customHeight="1" x14ac:dyDescent="0.2">
      <c r="A13" s="378"/>
      <c r="B13" s="396" t="s">
        <v>210</v>
      </c>
      <c r="C13" s="381" t="s">
        <v>240</v>
      </c>
      <c r="D13" s="793" t="s">
        <v>233</v>
      </c>
      <c r="E13" s="381" t="s">
        <v>179</v>
      </c>
      <c r="F13" s="381" t="s">
        <v>215</v>
      </c>
      <c r="G13" s="383"/>
      <c r="H13"/>
      <c r="J13" s="291"/>
      <c r="K13" s="291"/>
      <c r="L13" s="316"/>
      <c r="M13" s="316"/>
      <c r="N13" s="317"/>
    </row>
    <row r="14" spans="1:28" ht="13.5" thickBot="1" x14ac:dyDescent="0.25">
      <c r="A14" s="397" t="s">
        <v>229</v>
      </c>
      <c r="B14" s="398">
        <f>SUM(B15:B17)</f>
        <v>4445</v>
      </c>
      <c r="C14" s="398">
        <f>SUM(C15:C17)</f>
        <v>4013.2710900000002</v>
      </c>
      <c r="D14" s="398">
        <f>SUM(D15:D17)</f>
        <v>431.72890999999981</v>
      </c>
      <c r="E14" s="398">
        <f>SUM(E15:E17)</f>
        <v>431.72890999999981</v>
      </c>
      <c r="F14" s="420">
        <f>C14/B14</f>
        <v>0.90287313610798658</v>
      </c>
      <c r="G14" s="512">
        <f>B14-SUM(C14:D14)</f>
        <v>0</v>
      </c>
      <c r="H14"/>
      <c r="J14" s="291"/>
      <c r="K14" s="291"/>
      <c r="L14" s="316"/>
      <c r="M14" s="316"/>
      <c r="N14" s="317"/>
    </row>
    <row r="15" spans="1:28" x14ac:dyDescent="0.2">
      <c r="A15" s="641" t="s">
        <v>360</v>
      </c>
      <c r="B15" s="614">
        <f>'The City Deal '!D5*1000</f>
        <v>2815</v>
      </c>
      <c r="C15" s="614">
        <f>'The City Deal '!E5*1000</f>
        <v>2383.2710900000002</v>
      </c>
      <c r="D15" s="614">
        <f>B15-C15</f>
        <v>431.72890999999981</v>
      </c>
      <c r="E15" s="798">
        <f>B15-C15</f>
        <v>431.72890999999981</v>
      </c>
      <c r="F15" s="497">
        <f>C15/B15</f>
        <v>0.8466327140319716</v>
      </c>
      <c r="G15" s="383">
        <f>B15-SUM(C15:D15)</f>
        <v>0</v>
      </c>
      <c r="H15" s="93"/>
      <c r="J15" s="291"/>
      <c r="K15" s="291"/>
      <c r="L15" s="291"/>
      <c r="M15" s="291"/>
      <c r="N15" s="900"/>
    </row>
    <row r="16" spans="1:28" x14ac:dyDescent="0.2">
      <c r="A16" s="641" t="s">
        <v>694</v>
      </c>
      <c r="B16" s="614">
        <f>'The City Deal '!D6*1000</f>
        <v>1425</v>
      </c>
      <c r="C16" s="614">
        <f>'The City Deal '!E6*1000</f>
        <v>1424.9999999999998</v>
      </c>
      <c r="D16" s="614">
        <f>B16-C16</f>
        <v>0</v>
      </c>
      <c r="E16" s="798">
        <f>B16-C16</f>
        <v>0</v>
      </c>
      <c r="F16" s="497">
        <f>C16/B16</f>
        <v>0.99999999999999989</v>
      </c>
      <c r="G16" s="383">
        <f>B16-SUM(C16:D16)</f>
        <v>0</v>
      </c>
      <c r="H16"/>
      <c r="J16" s="291"/>
      <c r="K16" s="291"/>
      <c r="L16" s="316"/>
      <c r="M16" s="316"/>
      <c r="N16" s="317"/>
    </row>
    <row r="17" spans="1:14" ht="13.5" thickBot="1" x14ac:dyDescent="0.25">
      <c r="A17" s="883" t="s">
        <v>339</v>
      </c>
      <c r="B17" s="884">
        <f>'The City Deal '!D9*1000</f>
        <v>205</v>
      </c>
      <c r="C17" s="884">
        <f>'The City Deal '!B28/1000</f>
        <v>205</v>
      </c>
      <c r="D17" s="884">
        <f>B17-C17</f>
        <v>0</v>
      </c>
      <c r="E17" s="885">
        <f>B17-C17</f>
        <v>0</v>
      </c>
      <c r="F17" s="498">
        <f>C17/B17</f>
        <v>1</v>
      </c>
      <c r="G17" s="799">
        <f>B17-SUM(C17:D17)</f>
        <v>0</v>
      </c>
      <c r="H17"/>
      <c r="J17" s="291"/>
      <c r="K17" s="291"/>
      <c r="L17" s="316"/>
      <c r="M17" s="316"/>
      <c r="N17" s="317"/>
    </row>
    <row r="18" spans="1:14" ht="13.5" thickBot="1" x14ac:dyDescent="0.25">
      <c r="B18" s="308"/>
      <c r="C18" s="309"/>
      <c r="D18" s="308"/>
      <c r="E18" s="309"/>
      <c r="F18" s="308"/>
      <c r="G18" s="229"/>
      <c r="H18"/>
      <c r="J18" s="291"/>
      <c r="K18" s="291"/>
      <c r="L18" s="316"/>
      <c r="M18" s="316"/>
      <c r="N18" s="317"/>
    </row>
    <row r="19" spans="1:14" hidden="1" x14ac:dyDescent="0.2">
      <c r="A19" s="240" t="s">
        <v>361</v>
      </c>
      <c r="F19" s="291"/>
      <c r="G19" s="229"/>
    </row>
    <row r="20" spans="1:14" hidden="1" x14ac:dyDescent="0.2">
      <c r="A20" s="240"/>
      <c r="F20" s="291"/>
      <c r="G20" s="229"/>
    </row>
    <row r="21" spans="1:14" s="232" customFormat="1" ht="78.75" hidden="1" x14ac:dyDescent="0.25">
      <c r="A21" s="517"/>
      <c r="B21" s="293" t="s">
        <v>347</v>
      </c>
      <c r="C21" s="286" t="s">
        <v>348</v>
      </c>
      <c r="D21" s="286" t="s">
        <v>349</v>
      </c>
      <c r="E21" s="286" t="s">
        <v>350</v>
      </c>
      <c r="F21" s="293" t="s">
        <v>351</v>
      </c>
      <c r="G21" s="286" t="s">
        <v>352</v>
      </c>
      <c r="H21" s="293" t="s">
        <v>353</v>
      </c>
      <c r="I21" s="286" t="s">
        <v>354</v>
      </c>
      <c r="J21" s="293" t="s">
        <v>355</v>
      </c>
      <c r="K21" s="286" t="s">
        <v>356</v>
      </c>
      <c r="L21" s="286" t="s">
        <v>357</v>
      </c>
      <c r="M21" s="286" t="s">
        <v>358</v>
      </c>
    </row>
    <row r="22" spans="1:14" ht="15.75" hidden="1" x14ac:dyDescent="0.25">
      <c r="A22" s="517" t="s">
        <v>287</v>
      </c>
      <c r="B22" s="292">
        <v>480</v>
      </c>
      <c r="C22" s="297">
        <f>'LGF Phase 1, 2 &amp; 3'!D298/1000</f>
        <v>15213.554690000001</v>
      </c>
      <c r="D22" s="287">
        <v>1850</v>
      </c>
      <c r="E22" s="297">
        <v>845.6</v>
      </c>
      <c r="F22" s="292">
        <v>40.5</v>
      </c>
      <c r="G22" s="314">
        <v>0</v>
      </c>
      <c r="H22" s="292">
        <v>354.18700000000001</v>
      </c>
      <c r="I22" s="297">
        <v>102.1</v>
      </c>
      <c r="J22" s="292">
        <f>854.967+96.938</f>
        <v>951.90499999999997</v>
      </c>
      <c r="K22" s="297">
        <v>0.96199999999999997</v>
      </c>
      <c r="L22" s="287">
        <v>280</v>
      </c>
      <c r="M22" s="297">
        <v>38.6</v>
      </c>
    </row>
    <row r="23" spans="1:14" ht="15.75" hidden="1" x14ac:dyDescent="0.25">
      <c r="A23" s="517" t="s">
        <v>288</v>
      </c>
      <c r="B23" s="292">
        <v>1230</v>
      </c>
      <c r="C23" s="288"/>
      <c r="D23" s="287">
        <v>622</v>
      </c>
      <c r="E23" s="288"/>
      <c r="F23" s="292">
        <v>49.25</v>
      </c>
      <c r="G23" s="288"/>
      <c r="H23" s="292">
        <v>1773.1379999999999</v>
      </c>
      <c r="I23" s="288"/>
      <c r="J23" s="292">
        <f>520.439+441.594</f>
        <v>962.0329999999999</v>
      </c>
      <c r="K23" s="288"/>
      <c r="L23" s="287">
        <v>280</v>
      </c>
      <c r="M23" s="288"/>
    </row>
    <row r="24" spans="1:14" ht="15.75" hidden="1" x14ac:dyDescent="0.25">
      <c r="A24" s="517" t="s">
        <v>289</v>
      </c>
      <c r="B24" s="292">
        <v>1300</v>
      </c>
      <c r="C24" s="288"/>
      <c r="D24" s="287"/>
      <c r="E24" s="288"/>
      <c r="F24" s="292">
        <v>89.25</v>
      </c>
      <c r="G24" s="288"/>
      <c r="H24" s="292">
        <v>1451.4069999999999</v>
      </c>
      <c r="I24" s="288"/>
      <c r="J24" s="292">
        <f>500.48+593.303</f>
        <v>1093.7829999999999</v>
      </c>
      <c r="K24" s="288"/>
      <c r="L24" s="287">
        <v>1602</v>
      </c>
      <c r="M24" s="288"/>
    </row>
    <row r="25" spans="1:14" ht="15.75" hidden="1" x14ac:dyDescent="0.25">
      <c r="A25" s="517" t="s">
        <v>290</v>
      </c>
      <c r="B25" s="292">
        <v>1350</v>
      </c>
      <c r="C25" s="288"/>
      <c r="D25" s="287"/>
      <c r="E25" s="288"/>
      <c r="F25" s="292">
        <v>130.06</v>
      </c>
      <c r="G25" s="288"/>
      <c r="H25" s="292">
        <v>1194</v>
      </c>
      <c r="I25" s="288"/>
      <c r="J25" s="292">
        <f>184.992+799.8</f>
        <v>984.79199999999992</v>
      </c>
      <c r="K25" s="288"/>
      <c r="L25" s="287">
        <v>5222</v>
      </c>
      <c r="M25" s="288"/>
    </row>
    <row r="26" spans="1:14" s="313" customFormat="1" hidden="1" x14ac:dyDescent="0.2">
      <c r="A26" s="518"/>
      <c r="B26" s="311">
        <f>SUM(B22:B25)</f>
        <v>4360</v>
      </c>
      <c r="C26" s="310"/>
      <c r="D26" s="311">
        <f>SUM(D22:D25)</f>
        <v>2472</v>
      </c>
      <c r="E26" s="310"/>
      <c r="F26" s="311">
        <f>SUM(F22:F25)</f>
        <v>309.06</v>
      </c>
      <c r="G26" s="310"/>
      <c r="H26" s="312">
        <f>SUM(H22:H25)</f>
        <v>4772.732</v>
      </c>
      <c r="I26" s="310"/>
      <c r="J26" s="311">
        <f>SUM(J22:J25)</f>
        <v>3992.5129999999995</v>
      </c>
      <c r="K26" s="310"/>
      <c r="L26" s="310">
        <f>SUM(L22:L25)</f>
        <v>7384</v>
      </c>
      <c r="M26" s="310"/>
    </row>
    <row r="27" spans="1:14" s="306" customFormat="1" ht="13.5" hidden="1" thickBot="1" x14ac:dyDescent="0.25">
      <c r="A27" s="519" t="s">
        <v>327</v>
      </c>
      <c r="B27" s="298">
        <f>'LGF Phase 1, 2 &amp; 3'!D106/1000</f>
        <v>1456.337</v>
      </c>
      <c r="C27" s="299"/>
      <c r="D27" s="298">
        <f>'LGF Phase 1, 2 &amp; 3'!D14/1000</f>
        <v>3267.5520000000001</v>
      </c>
      <c r="E27" s="300"/>
      <c r="F27" s="301">
        <f>'LGF Phase 1, 2 &amp; 3'!D28/1000</f>
        <v>469.87234999999998</v>
      </c>
      <c r="G27" s="302"/>
      <c r="H27" s="303">
        <f>'LGF Phase 1, 2 &amp; 3'!D43/1000</f>
        <v>4466.6469800000004</v>
      </c>
      <c r="I27" s="304"/>
      <c r="J27" s="305">
        <f>'LGF Phase 1, 2 &amp; 3'!D58/1000</f>
        <v>1233.70198</v>
      </c>
      <c r="K27" s="304"/>
      <c r="L27" s="303">
        <f>'LGF Phase 1, 2 &amp; 3'!D91/1000</f>
        <v>1478.2068100000001</v>
      </c>
      <c r="M27" s="304"/>
    </row>
    <row r="28" spans="1:14" ht="2.25" customHeight="1" x14ac:dyDescent="0.2">
      <c r="A28" s="373"/>
      <c r="B28" s="384"/>
      <c r="C28" s="384"/>
      <c r="D28" s="384"/>
      <c r="E28" s="385"/>
      <c r="F28" s="386"/>
      <c r="G28" s="387"/>
    </row>
    <row r="29" spans="1:14" x14ac:dyDescent="0.2">
      <c r="A29" s="516" t="s">
        <v>668</v>
      </c>
      <c r="B29" s="388"/>
      <c r="C29" s="389"/>
      <c r="D29" s="390" t="str">
        <f>C12</f>
        <v>Quarter 4</v>
      </c>
      <c r="E29" s="390" t="str">
        <f>D29</f>
        <v>Quarter 4</v>
      </c>
      <c r="F29" s="390" t="s">
        <v>233</v>
      </c>
      <c r="G29" s="391"/>
    </row>
    <row r="30" spans="1:14" ht="13.5" thickBot="1" x14ac:dyDescent="0.25">
      <c r="A30" s="632"/>
      <c r="B30" s="380"/>
      <c r="C30" s="381" t="s">
        <v>210</v>
      </c>
      <c r="D30" s="381" t="s">
        <v>240</v>
      </c>
      <c r="E30" s="381" t="s">
        <v>601</v>
      </c>
      <c r="F30" s="381" t="s">
        <v>602</v>
      </c>
      <c r="G30" s="382"/>
    </row>
    <row r="31" spans="1:14" ht="13.5" thickBot="1" x14ac:dyDescent="0.25">
      <c r="A31" s="1083">
        <v>13444</v>
      </c>
      <c r="B31" s="736" t="s">
        <v>670</v>
      </c>
      <c r="C31" s="381" t="s">
        <v>530</v>
      </c>
      <c r="D31" s="381" t="s">
        <v>530</v>
      </c>
      <c r="E31" s="381" t="s">
        <v>530</v>
      </c>
      <c r="F31" s="381" t="s">
        <v>530</v>
      </c>
      <c r="G31" s="622" t="s">
        <v>603</v>
      </c>
    </row>
    <row r="32" spans="1:14" x14ac:dyDescent="0.2">
      <c r="A32" s="632"/>
      <c r="B32" s="380"/>
      <c r="C32" s="607"/>
      <c r="D32" s="392"/>
      <c r="E32" s="392"/>
      <c r="F32" s="379"/>
      <c r="G32" s="561"/>
    </row>
    <row r="33" spans="1:12" x14ac:dyDescent="0.2">
      <c r="A33" s="736" t="s">
        <v>717</v>
      </c>
      <c r="B33" s="736" t="s">
        <v>658</v>
      </c>
      <c r="C33" s="392">
        <v>3180</v>
      </c>
      <c r="D33" s="392">
        <v>3180</v>
      </c>
      <c r="E33" s="392">
        <f t="shared" ref="E33:E37" si="0">C33-D33</f>
        <v>0</v>
      </c>
      <c r="F33" s="392">
        <f t="shared" ref="F33:F40" si="1">SUM(D33:E33)</f>
        <v>3180</v>
      </c>
      <c r="G33" s="561">
        <f t="shared" ref="G33:G41" si="2">D33/C33</f>
        <v>1</v>
      </c>
    </row>
    <row r="34" spans="1:12" x14ac:dyDescent="0.2">
      <c r="A34" s="735">
        <v>2</v>
      </c>
      <c r="B34" s="736" t="s">
        <v>534</v>
      </c>
      <c r="C34" s="392">
        <v>1625</v>
      </c>
      <c r="D34" s="392">
        <v>1511</v>
      </c>
      <c r="E34" s="392">
        <f t="shared" si="0"/>
        <v>114</v>
      </c>
      <c r="F34" s="392">
        <f t="shared" si="1"/>
        <v>1625</v>
      </c>
      <c r="G34" s="561">
        <f t="shared" si="2"/>
        <v>0.92984615384615388</v>
      </c>
    </row>
    <row r="35" spans="1:12" x14ac:dyDescent="0.2">
      <c r="A35" s="736" t="s">
        <v>739</v>
      </c>
      <c r="B35" s="736" t="s">
        <v>715</v>
      </c>
      <c r="C35" s="392">
        <v>0</v>
      </c>
      <c r="D35" s="392">
        <v>0</v>
      </c>
      <c r="E35" s="392">
        <f t="shared" ref="E35:E36" si="3">C35-D35</f>
        <v>0</v>
      </c>
      <c r="F35" s="392">
        <f t="shared" ref="F35" si="4">SUM(D35:E35)</f>
        <v>0</v>
      </c>
      <c r="G35" s="561" t="s">
        <v>733</v>
      </c>
    </row>
    <row r="36" spans="1:12" ht="15" x14ac:dyDescent="0.2">
      <c r="A36" s="736">
        <v>4</v>
      </c>
      <c r="B36" s="736" t="s">
        <v>659</v>
      </c>
      <c r="C36" s="392">
        <v>1258</v>
      </c>
      <c r="D36" s="392">
        <f>461+153+188+79</f>
        <v>881</v>
      </c>
      <c r="E36" s="392">
        <f t="shared" si="3"/>
        <v>377</v>
      </c>
      <c r="F36" s="392">
        <f t="shared" si="1"/>
        <v>1258</v>
      </c>
      <c r="G36" s="561">
        <f t="shared" si="2"/>
        <v>0.70031796502384736</v>
      </c>
      <c r="H36" s="162"/>
    </row>
    <row r="37" spans="1:12" x14ac:dyDescent="0.2">
      <c r="A37" s="736" t="s">
        <v>738</v>
      </c>
      <c r="B37" s="736" t="s">
        <v>660</v>
      </c>
      <c r="C37" s="392">
        <v>1784</v>
      </c>
      <c r="D37" s="392">
        <f>901+63+195+625</f>
        <v>1784</v>
      </c>
      <c r="E37" s="392">
        <f t="shared" si="0"/>
        <v>0</v>
      </c>
      <c r="F37" s="392">
        <f t="shared" si="1"/>
        <v>1784</v>
      </c>
      <c r="G37" s="561">
        <f t="shared" si="2"/>
        <v>1</v>
      </c>
    </row>
    <row r="38" spans="1:12" x14ac:dyDescent="0.2">
      <c r="A38" s="735" t="s">
        <v>692</v>
      </c>
      <c r="B38" s="736" t="s">
        <v>661</v>
      </c>
      <c r="C38" s="392">
        <v>0</v>
      </c>
      <c r="D38" s="392">
        <v>0</v>
      </c>
      <c r="E38" s="392">
        <v>0</v>
      </c>
      <c r="F38" s="392">
        <f t="shared" si="1"/>
        <v>0</v>
      </c>
      <c r="G38" s="561" t="s">
        <v>733</v>
      </c>
    </row>
    <row r="39" spans="1:12" x14ac:dyDescent="0.2">
      <c r="A39" s="735" t="s">
        <v>716</v>
      </c>
      <c r="B39" s="736" t="s">
        <v>662</v>
      </c>
      <c r="C39" s="392">
        <v>490</v>
      </c>
      <c r="D39" s="392">
        <v>490</v>
      </c>
      <c r="E39" s="392">
        <f>C39-D39</f>
        <v>0</v>
      </c>
      <c r="F39" s="392">
        <f t="shared" si="1"/>
        <v>490</v>
      </c>
      <c r="G39" s="561">
        <f t="shared" si="2"/>
        <v>1</v>
      </c>
    </row>
    <row r="40" spans="1:12" x14ac:dyDescent="0.2">
      <c r="A40" s="736" t="s">
        <v>740</v>
      </c>
      <c r="B40" s="736" t="s">
        <v>664</v>
      </c>
      <c r="C40" s="392">
        <v>0</v>
      </c>
      <c r="D40" s="392">
        <v>0</v>
      </c>
      <c r="E40" s="392">
        <v>0</v>
      </c>
      <c r="F40" s="392">
        <f t="shared" si="1"/>
        <v>0</v>
      </c>
      <c r="G40" s="561" t="e">
        <f t="shared" si="2"/>
        <v>#DIV/0!</v>
      </c>
    </row>
    <row r="41" spans="1:12" x14ac:dyDescent="0.2">
      <c r="A41" s="735">
        <v>9</v>
      </c>
      <c r="B41" s="736" t="s">
        <v>663</v>
      </c>
      <c r="C41" s="392">
        <v>2375</v>
      </c>
      <c r="D41" s="392">
        <v>1992</v>
      </c>
      <c r="E41" s="392">
        <f>C41-D41</f>
        <v>383</v>
      </c>
      <c r="F41" s="392">
        <v>1975</v>
      </c>
      <c r="G41" s="561">
        <f t="shared" si="2"/>
        <v>0.83873684210526311</v>
      </c>
    </row>
    <row r="42" spans="1:12" x14ac:dyDescent="0.2">
      <c r="A42" s="735"/>
      <c r="B42" s="736"/>
      <c r="C42" s="392"/>
      <c r="D42" s="844"/>
      <c r="E42" s="392"/>
      <c r="F42" s="392"/>
      <c r="G42" s="561"/>
      <c r="H42" s="881"/>
    </row>
    <row r="43" spans="1:12" ht="13.5" thickBot="1" x14ac:dyDescent="0.25">
      <c r="A43" s="615"/>
      <c r="B43" s="612" t="s">
        <v>610</v>
      </c>
      <c r="C43" s="612">
        <f>SUM(C32:C42)</f>
        <v>10712</v>
      </c>
      <c r="D43" s="612">
        <f>SUM(D32:D42)</f>
        <v>9838</v>
      </c>
      <c r="E43" s="612">
        <f>SUM(E32:E42)</f>
        <v>874</v>
      </c>
      <c r="F43" s="913">
        <f>SUM(F32:F42)</f>
        <v>10312</v>
      </c>
      <c r="G43" s="914">
        <f>D43/C43</f>
        <v>0.91840926064227035</v>
      </c>
      <c r="H43" s="738">
        <f>SUM(D43:E43)</f>
        <v>10712</v>
      </c>
    </row>
    <row r="44" spans="1:12" x14ac:dyDescent="0.2">
      <c r="A44" s="159"/>
      <c r="B44" s="1284"/>
      <c r="C44" s="1285"/>
      <c r="D44" s="782"/>
      <c r="E44" s="781"/>
      <c r="F44" s="422" t="s">
        <v>728</v>
      </c>
      <c r="G44" s="1214">
        <f>D43/A31</f>
        <v>0.7317762570663493</v>
      </c>
    </row>
    <row r="45" spans="1:12" ht="13.5" thickBot="1" x14ac:dyDescent="0.25">
      <c r="A45" s="241"/>
      <c r="B45" s="732"/>
      <c r="C45" s="732"/>
      <c r="D45" s="733"/>
      <c r="E45" s="233"/>
    </row>
    <row r="46" spans="1:12" x14ac:dyDescent="0.2">
      <c r="A46" s="887" t="s">
        <v>669</v>
      </c>
      <c r="B46" s="592"/>
      <c r="C46" s="592"/>
      <c r="D46" s="875" t="str">
        <f>G47</f>
        <v>As at 31st March 2019.</v>
      </c>
      <c r="E46" s="593"/>
      <c r="G46" s="888" t="s">
        <v>578</v>
      </c>
      <c r="H46" s="364"/>
      <c r="I46" s="364"/>
      <c r="J46" s="364"/>
      <c r="K46" s="365"/>
    </row>
    <row r="47" spans="1:12" x14ac:dyDescent="0.2">
      <c r="A47" s="594"/>
      <c r="B47" s="910" t="s">
        <v>316</v>
      </c>
      <c r="C47" s="909" t="s">
        <v>220</v>
      </c>
      <c r="D47" s="595"/>
      <c r="E47" s="596"/>
      <c r="G47" s="876" t="s">
        <v>737</v>
      </c>
      <c r="H47" s="366"/>
      <c r="I47" s="366"/>
      <c r="J47" s="366"/>
      <c r="K47" s="367"/>
      <c r="L47" s="254" t="s">
        <v>327</v>
      </c>
    </row>
    <row r="48" spans="1:12" x14ac:dyDescent="0.2">
      <c r="A48" s="594"/>
      <c r="B48" s="597">
        <v>42156</v>
      </c>
      <c r="C48" s="775">
        <f>-'GPF - Rnd 1-13'!AT20/1000000</f>
        <v>10.231291729999999</v>
      </c>
      <c r="D48" s="776" t="s">
        <v>287</v>
      </c>
      <c r="E48" s="633" t="s">
        <v>216</v>
      </c>
      <c r="G48" s="368"/>
      <c r="H48" s="369"/>
      <c r="I48" s="369" t="s">
        <v>333</v>
      </c>
      <c r="J48" s="369" t="s">
        <v>210</v>
      </c>
      <c r="K48" s="367"/>
    </row>
    <row r="49" spans="1:11" x14ac:dyDescent="0.2">
      <c r="A49" s="594"/>
      <c r="B49" s="597">
        <v>42248</v>
      </c>
      <c r="C49" s="775">
        <f>-'GPF - Rnd 1-13'!AT21/1000000</f>
        <v>10.134651729999998</v>
      </c>
      <c r="D49" s="776" t="s">
        <v>288</v>
      </c>
      <c r="E49" s="633"/>
      <c r="G49" s="891" t="s">
        <v>339</v>
      </c>
      <c r="H49" s="864">
        <f>I49</f>
        <v>205</v>
      </c>
      <c r="I49" s="865">
        <f>SUM('The City Deal '!B24:B27)/1000</f>
        <v>205</v>
      </c>
      <c r="J49" s="866">
        <f>'The City Deal '!B30/1000</f>
        <v>205</v>
      </c>
      <c r="K49" s="687">
        <f>H49/J49</f>
        <v>1</v>
      </c>
    </row>
    <row r="50" spans="1:11" ht="13.5" thickBot="1" x14ac:dyDescent="0.25">
      <c r="A50" s="594"/>
      <c r="B50" s="597">
        <v>42339</v>
      </c>
      <c r="C50" s="775">
        <f>-'GPF - Rnd 1-13'!AT22/1000000</f>
        <v>10.134651729999998</v>
      </c>
      <c r="D50" s="776" t="s">
        <v>289</v>
      </c>
      <c r="E50" s="633"/>
      <c r="G50" s="745"/>
      <c r="H50" s="746"/>
      <c r="I50" s="747"/>
      <c r="J50" s="746"/>
      <c r="K50" s="748"/>
    </row>
    <row r="51" spans="1:11" ht="13.5" thickBot="1" x14ac:dyDescent="0.25">
      <c r="A51" s="594"/>
      <c r="B51" s="597">
        <v>42430</v>
      </c>
      <c r="C51" s="775">
        <f>-'GPF - Rnd 1-13'!AT23/1000000</f>
        <v>10.047141569999999</v>
      </c>
      <c r="D51" s="776" t="s">
        <v>290</v>
      </c>
      <c r="E51" s="633"/>
      <c r="G51" s="600"/>
      <c r="H51" s="255"/>
      <c r="I51" s="256"/>
      <c r="J51" s="744"/>
      <c r="K51" s="255"/>
    </row>
    <row r="52" spans="1:11" ht="13.5" thickBot="1" x14ac:dyDescent="0.25">
      <c r="A52" s="594"/>
      <c r="B52" s="597">
        <v>42522</v>
      </c>
      <c r="C52" s="775">
        <f>-'GPF - Rnd 1-13'!AT24/1000000</f>
        <v>10.006294489999998</v>
      </c>
      <c r="D52" s="776" t="s">
        <v>287</v>
      </c>
      <c r="E52" s="633" t="s">
        <v>217</v>
      </c>
      <c r="G52" s="877" t="str">
        <f>G47</f>
        <v>As at 31st March 2019.</v>
      </c>
      <c r="H52" s="1224" t="s">
        <v>719</v>
      </c>
      <c r="I52" s="1226">
        <f>'Core Fund Grant'!C80</f>
        <v>449673.43999999994</v>
      </c>
      <c r="J52" s="1225">
        <f>I52/I60</f>
        <v>0.74762928744459423</v>
      </c>
      <c r="K52" s="749"/>
    </row>
    <row r="53" spans="1:11" x14ac:dyDescent="0.2">
      <c r="A53" s="594"/>
      <c r="B53" s="597">
        <v>42614</v>
      </c>
      <c r="C53" s="775">
        <f>-'GPF - Rnd 1-13'!AT25/1000000</f>
        <v>8.7998418199999993</v>
      </c>
      <c r="D53" s="776" t="s">
        <v>288</v>
      </c>
      <c r="E53" s="634"/>
      <c r="G53" s="889" t="s">
        <v>577</v>
      </c>
      <c r="H53" s="1223"/>
      <c r="I53" s="369" t="s">
        <v>308</v>
      </c>
      <c r="J53" s="369" t="s">
        <v>168</v>
      </c>
      <c r="K53" s="372"/>
    </row>
    <row r="54" spans="1:11" x14ac:dyDescent="0.2">
      <c r="A54" s="594"/>
      <c r="B54" s="597">
        <v>42705</v>
      </c>
      <c r="C54" s="775">
        <f>-'GPF - Rnd 1-13'!AT26/1000000</f>
        <v>8.1388237099999987</v>
      </c>
      <c r="D54" s="776" t="s">
        <v>289</v>
      </c>
      <c r="E54" s="634"/>
      <c r="G54" s="640"/>
      <c r="H54" s="366"/>
      <c r="I54" s="371"/>
      <c r="J54" s="371"/>
      <c r="K54" s="654"/>
    </row>
    <row r="55" spans="1:11" x14ac:dyDescent="0.2">
      <c r="A55" s="594"/>
      <c r="B55" s="597">
        <v>42795</v>
      </c>
      <c r="C55" s="775">
        <f>-'GPF - Rnd 1-13'!AT27/1000000</f>
        <v>8.1388237099999987</v>
      </c>
      <c r="D55" s="776" t="s">
        <v>290</v>
      </c>
      <c r="E55" s="634"/>
      <c r="G55" s="640" t="str">
        <f>'Core Fund Grant'!A6</f>
        <v>LEP Office &amp; Delivery Team</v>
      </c>
      <c r="H55" s="366"/>
      <c r="I55" s="371">
        <f>'Core Fund Grant'!B24</f>
        <v>257269</v>
      </c>
      <c r="J55" s="371">
        <f>'Core Fund Grant'!D24</f>
        <v>257269</v>
      </c>
      <c r="K55" s="868">
        <f>I55/$I$60</f>
        <v>0.42773671300573884</v>
      </c>
    </row>
    <row r="56" spans="1:11" x14ac:dyDescent="0.2">
      <c r="A56" s="594"/>
      <c r="B56" s="597">
        <v>42887</v>
      </c>
      <c r="C56" s="775">
        <f>-'GPF - Rnd 1-13'!AT28/1000000</f>
        <v>8.1104867899999977</v>
      </c>
      <c r="D56" s="776" t="s">
        <v>287</v>
      </c>
      <c r="E56" s="633" t="s">
        <v>218</v>
      </c>
      <c r="G56" s="640" t="str">
        <f>'Core Fund Grant'!A26</f>
        <v>Business Engagement &amp; Support</v>
      </c>
      <c r="H56" s="366"/>
      <c r="I56" s="371">
        <f>'Core Fund Grant'!B34</f>
        <v>91872.99</v>
      </c>
      <c r="J56" s="371">
        <f>'Core Fund Grant'!D34</f>
        <v>91872.99</v>
      </c>
      <c r="K56" s="868">
        <f>I56/$I$60</f>
        <v>0.15274848798964941</v>
      </c>
    </row>
    <row r="57" spans="1:11" x14ac:dyDescent="0.2">
      <c r="A57" s="594"/>
      <c r="B57" s="597">
        <v>42979</v>
      </c>
      <c r="C57" s="775">
        <f>-'GPF - Rnd 1-13'!AT29/1000000</f>
        <v>8.6612527499999974</v>
      </c>
      <c r="D57" s="776" t="s">
        <v>288</v>
      </c>
      <c r="E57" s="669"/>
      <c r="G57" s="640" t="str">
        <f>'Core Fund Grant'!A36</f>
        <v xml:space="preserve">Strategic Planning </v>
      </c>
      <c r="H57" s="366"/>
      <c r="I57" s="371">
        <f>'Core Fund Grant'!B44</f>
        <v>25000</v>
      </c>
      <c r="J57" s="371">
        <f>'Core Fund Grant'!D44</f>
        <v>25000</v>
      </c>
      <c r="K57" s="868">
        <f>I57/$I$60</f>
        <v>4.1565123762067994E-2</v>
      </c>
    </row>
    <row r="58" spans="1:11" x14ac:dyDescent="0.2">
      <c r="A58" s="594"/>
      <c r="B58" s="597">
        <v>43070</v>
      </c>
      <c r="C58" s="775">
        <f>-'GPF - Rnd 1-13'!AT30/1000000</f>
        <v>8.4412527499999985</v>
      </c>
      <c r="D58" s="776" t="s">
        <v>289</v>
      </c>
      <c r="E58" s="669"/>
      <c r="G58" s="640" t="str">
        <f>'Core Fund Grant'!A46</f>
        <v>Project &amp; Programme Development</v>
      </c>
      <c r="H58" s="366"/>
      <c r="I58" s="371">
        <f>'Core Fund Grant'!B76</f>
        <v>217345.8</v>
      </c>
      <c r="J58" s="371">
        <f>'Core Fund Grant'!D76</f>
        <v>217345.8</v>
      </c>
      <c r="K58" s="868">
        <f>I58/$I$60</f>
        <v>0.36136020304662708</v>
      </c>
    </row>
    <row r="59" spans="1:11" x14ac:dyDescent="0.2">
      <c r="A59" s="594"/>
      <c r="B59" s="597">
        <v>43160</v>
      </c>
      <c r="C59" s="775">
        <f>-'GPF - Rnd 1-13'!AT31/1000000</f>
        <v>3.2778938999999987</v>
      </c>
      <c r="D59" s="776" t="s">
        <v>290</v>
      </c>
      <c r="E59" s="669"/>
      <c r="G59" s="640" t="str">
        <f>'Core Fund Grant'!A78</f>
        <v>Unallocated Funds</v>
      </c>
      <c r="H59" s="366"/>
      <c r="I59" s="371">
        <f>'Core Fund Grant'!B78</f>
        <v>9978</v>
      </c>
      <c r="J59" s="371">
        <f>'Core Fund Grant'!C78</f>
        <v>5930</v>
      </c>
      <c r="K59" s="868">
        <f>I59/$I$60</f>
        <v>1.6589472195916579E-2</v>
      </c>
    </row>
    <row r="60" spans="1:11" ht="13.5" thickBot="1" x14ac:dyDescent="0.25">
      <c r="A60" s="594"/>
      <c r="B60" s="597">
        <v>43252</v>
      </c>
      <c r="C60" s="775">
        <f>-'GPF - Rnd 1-13'!AT32/1000000</f>
        <v>3.2778938999999987</v>
      </c>
      <c r="D60" s="776" t="s">
        <v>287</v>
      </c>
      <c r="E60" s="633" t="s">
        <v>219</v>
      </c>
      <c r="G60" s="745" t="s">
        <v>229</v>
      </c>
      <c r="H60" s="370"/>
      <c r="I60" s="747">
        <f>SUM(I54:I59)</f>
        <v>601465.79</v>
      </c>
      <c r="J60" s="747">
        <f>SUM(J54:J59)</f>
        <v>597417.79</v>
      </c>
      <c r="K60" s="797">
        <f>SUM(K54:K59)</f>
        <v>0.99999999999999989</v>
      </c>
    </row>
    <row r="61" spans="1:11" ht="13.5" thickBot="1" x14ac:dyDescent="0.25">
      <c r="A61" s="594"/>
      <c r="B61" s="597">
        <v>43344</v>
      </c>
      <c r="C61" s="775">
        <f>-'GPF - Rnd 1-13'!AT33/1000000</f>
        <v>3.5778938999999985</v>
      </c>
      <c r="D61" s="776" t="s">
        <v>288</v>
      </c>
      <c r="E61" s="669"/>
      <c r="H61" s="762" t="s">
        <v>582</v>
      </c>
      <c r="I61" s="763">
        <f>'Core Fund Grant'!C86</f>
        <v>613466</v>
      </c>
    </row>
    <row r="62" spans="1:11" ht="13.5" thickBot="1" x14ac:dyDescent="0.25">
      <c r="A62" s="594"/>
      <c r="B62" s="597">
        <v>43374</v>
      </c>
      <c r="C62" s="775">
        <f>-'GPF - Rnd 1-13'!AT34/1000000</f>
        <v>3.2461018299999989</v>
      </c>
      <c r="D62" s="776" t="s">
        <v>289</v>
      </c>
      <c r="E62" s="669"/>
      <c r="G62" s="890" t="s">
        <v>317</v>
      </c>
      <c r="H62" s="374"/>
      <c r="I62" s="878" t="str">
        <f>G47</f>
        <v>As at 31st March 2019.</v>
      </c>
      <c r="J62" s="375"/>
    </row>
    <row r="63" spans="1:11" ht="13.5" thickBot="1" x14ac:dyDescent="0.25">
      <c r="A63" s="594"/>
      <c r="B63" s="1274">
        <v>43525</v>
      </c>
      <c r="C63" s="777">
        <f>-'GPF - Rnd 1-13'!AT35/1000000</f>
        <v>1.1830745399999987</v>
      </c>
      <c r="D63" s="1275" t="s">
        <v>290</v>
      </c>
      <c r="E63" s="669"/>
      <c r="G63" s="516" t="s">
        <v>630</v>
      </c>
      <c r="H63" s="388"/>
      <c r="I63" s="376"/>
      <c r="J63" s="377"/>
    </row>
    <row r="64" spans="1:11" x14ac:dyDescent="0.2">
      <c r="A64" s="594"/>
      <c r="B64" s="597">
        <v>43617</v>
      </c>
      <c r="C64" s="775">
        <f>-'GPF - Rnd 1-13'!AT36/1000000</f>
        <v>0.84384553999999867</v>
      </c>
      <c r="D64" s="776" t="s">
        <v>287</v>
      </c>
      <c r="E64" s="686" t="s">
        <v>291</v>
      </c>
      <c r="G64" s="516"/>
      <c r="H64" s="380"/>
      <c r="I64" s="620" t="s">
        <v>576</v>
      </c>
      <c r="J64" s="621">
        <f>SUM(H66:H71)/SUM(I66:I71)</f>
        <v>0.80209135938359932</v>
      </c>
    </row>
    <row r="65" spans="1:12" x14ac:dyDescent="0.2">
      <c r="A65" s="594"/>
      <c r="B65" s="597">
        <v>43709</v>
      </c>
      <c r="C65" s="775">
        <f>-'GPF - Rnd 1-13'!AT37/1000000</f>
        <v>1.4907445399999986</v>
      </c>
      <c r="D65" s="776" t="s">
        <v>288</v>
      </c>
      <c r="E65" s="669"/>
      <c r="G65" s="641" t="s">
        <v>302</v>
      </c>
      <c r="H65" s="642" t="s">
        <v>575</v>
      </c>
      <c r="I65" s="642" t="s">
        <v>574</v>
      </c>
      <c r="J65" s="622"/>
    </row>
    <row r="66" spans="1:12" x14ac:dyDescent="0.2">
      <c r="A66" s="594"/>
      <c r="B66" s="597">
        <v>43800</v>
      </c>
      <c r="C66" s="775">
        <f>-'GPF - Rnd 1-13'!AT38/1000000</f>
        <v>2.1713695399999988</v>
      </c>
      <c r="D66" s="776" t="s">
        <v>289</v>
      </c>
      <c r="E66" s="669"/>
      <c r="G66" s="641" t="str">
        <f>'ESIF Summary'!B10</f>
        <v>PA1 Innovation</v>
      </c>
      <c r="H66" s="800">
        <f>'ESIF Summary'!F10</f>
        <v>18.88</v>
      </c>
      <c r="I66" s="801">
        <f>'ESIF Summary'!C10</f>
        <v>25.17</v>
      </c>
      <c r="J66" s="623"/>
    </row>
    <row r="67" spans="1:12" ht="13.5" thickBot="1" x14ac:dyDescent="0.25">
      <c r="A67" s="594"/>
      <c r="B67" s="597">
        <v>43891</v>
      </c>
      <c r="C67" s="775">
        <f>-'GPF - Rnd 1-13'!AT39/1000000</f>
        <v>0.47420453999999862</v>
      </c>
      <c r="D67" s="776" t="s">
        <v>290</v>
      </c>
      <c r="E67" s="669"/>
      <c r="G67" s="641" t="str">
        <f>'ESIF Summary'!B11</f>
        <v>PA 2 ICT</v>
      </c>
      <c r="H67" s="800">
        <f>'ESIF Summary'!F11</f>
        <v>0</v>
      </c>
      <c r="I67" s="801">
        <f>'ESIF Summary'!C11</f>
        <v>0.48</v>
      </c>
      <c r="J67" s="623"/>
    </row>
    <row r="68" spans="1:12" ht="13.5" thickBot="1" x14ac:dyDescent="0.25">
      <c r="A68" s="594"/>
      <c r="B68" s="1211">
        <v>43983</v>
      </c>
      <c r="C68" s="778">
        <f>-'GPF - Rnd 1-13'!AT40/1000000</f>
        <v>0.47420453999999862</v>
      </c>
      <c r="D68" s="1212" t="s">
        <v>287</v>
      </c>
      <c r="E68" s="686" t="s">
        <v>292</v>
      </c>
      <c r="G68" s="641" t="str">
        <f>'ESIF Summary'!B12</f>
        <v xml:space="preserve">PA3 SME </v>
      </c>
      <c r="H68" s="800">
        <f>'ESIF Summary'!F12</f>
        <v>39.549999999999997</v>
      </c>
      <c r="I68" s="801">
        <f>'ESIF Summary'!C12</f>
        <v>45.94</v>
      </c>
      <c r="J68" s="623"/>
    </row>
    <row r="69" spans="1:12" ht="13.5" thickBot="1" x14ac:dyDescent="0.25">
      <c r="A69" s="594"/>
      <c r="B69" s="1211">
        <v>44075</v>
      </c>
      <c r="C69" s="778">
        <f>-'GPF - Rnd 1-13'!AT41/1000000</f>
        <v>0.47420453999999862</v>
      </c>
      <c r="D69" s="1212" t="s">
        <v>288</v>
      </c>
      <c r="E69" s="669"/>
      <c r="G69" s="641" t="str">
        <f>'ESIF Summary'!B13</f>
        <v>PA 4 Low Carbon</v>
      </c>
      <c r="H69" s="800">
        <f>'ESIF Summary'!F13</f>
        <v>12.32</v>
      </c>
      <c r="I69" s="801">
        <f>'ESIF Summary'!C13</f>
        <v>15.01</v>
      </c>
      <c r="J69" s="623"/>
    </row>
    <row r="70" spans="1:12" ht="13.5" thickBot="1" x14ac:dyDescent="0.25">
      <c r="A70" s="594"/>
      <c r="B70" s="1211">
        <v>44166</v>
      </c>
      <c r="C70" s="778">
        <f>-'GPF - Rnd 1-13'!AT42/1000000</f>
        <v>0.47420453999999862</v>
      </c>
      <c r="D70" s="1212" t="s">
        <v>289</v>
      </c>
      <c r="E70" s="669"/>
      <c r="G70" s="641" t="str">
        <f>'ESIF Summary'!B14</f>
        <v>PA 5 Climate Change</v>
      </c>
      <c r="H70" s="800">
        <f>'ESIF Summary'!F14</f>
        <v>0</v>
      </c>
      <c r="I70" s="801">
        <f>'ESIF Summary'!C14</f>
        <v>1</v>
      </c>
      <c r="J70" s="623"/>
    </row>
    <row r="71" spans="1:12" x14ac:dyDescent="0.2">
      <c r="A71" s="594"/>
      <c r="B71" s="597">
        <v>44256</v>
      </c>
      <c r="C71" s="775">
        <f>-'GPF - Rnd 1-13'!AT43/1000000</f>
        <v>1.8579305399999986</v>
      </c>
      <c r="D71" s="776" t="s">
        <v>290</v>
      </c>
      <c r="E71" s="669"/>
      <c r="G71" s="641" t="str">
        <f>'ESIF Summary'!B15</f>
        <v>PA 6 Environment</v>
      </c>
      <c r="H71" s="800">
        <f>'ESIF Summary'!F15</f>
        <v>2.12</v>
      </c>
      <c r="I71" s="801">
        <f>'ESIF Summary'!C15</f>
        <v>3.25</v>
      </c>
      <c r="J71" s="623"/>
    </row>
    <row r="72" spans="1:12" x14ac:dyDescent="0.2">
      <c r="A72" s="594"/>
      <c r="B72" s="597">
        <v>44348</v>
      </c>
      <c r="C72" s="775">
        <f>-'GPF - Rnd 1-13'!AT44/1000000</f>
        <v>1.9329305399999985</v>
      </c>
      <c r="D72" s="776" t="s">
        <v>287</v>
      </c>
      <c r="E72" s="686" t="s">
        <v>293</v>
      </c>
      <c r="G72" s="641" t="str">
        <f>'ESIF Summary'!B16</f>
        <v>PA 8&amp;9 Skills, Employt</v>
      </c>
      <c r="H72" s="800">
        <f>'ESIF Summary'!F16</f>
        <v>43.130899999999997</v>
      </c>
      <c r="I72" s="801">
        <f>'ESIF Summary'!C16</f>
        <v>64.3</v>
      </c>
      <c r="J72" s="1229">
        <f>H72/I72*100</f>
        <v>67.07760497667185</v>
      </c>
      <c r="K72" s="1230" t="s">
        <v>215</v>
      </c>
    </row>
    <row r="73" spans="1:12" ht="13.5" thickBot="1" x14ac:dyDescent="0.25">
      <c r="A73" s="594"/>
      <c r="B73" s="597">
        <v>44440</v>
      </c>
      <c r="C73" s="775">
        <f>-'GPF - Rnd 1-13'!AT45/1000000</f>
        <v>1.9329305399999985</v>
      </c>
      <c r="D73" s="776" t="s">
        <v>288</v>
      </c>
      <c r="E73" s="634"/>
      <c r="G73" s="643" t="s">
        <v>229</v>
      </c>
      <c r="H73" s="723">
        <f>SUM(H66:H72)</f>
        <v>116.0009</v>
      </c>
      <c r="I73" s="644">
        <f>SUM(I66:I72)</f>
        <v>155.15</v>
      </c>
      <c r="J73" s="655">
        <f>H73/I73</f>
        <v>0.74766935223976794</v>
      </c>
    </row>
    <row r="74" spans="1:12" ht="14.25" thickTop="1" thickBot="1" x14ac:dyDescent="0.25">
      <c r="A74" s="594"/>
      <c r="B74" s="597">
        <v>44531</v>
      </c>
      <c r="C74" s="775">
        <f>-'GPF - Rnd 1-13'!AT46/1000000</f>
        <v>1.9329305399999985</v>
      </c>
      <c r="D74" s="776" t="s">
        <v>289</v>
      </c>
      <c r="E74" s="634"/>
      <c r="G74" s="419" t="s">
        <v>210</v>
      </c>
      <c r="H74" s="724">
        <f>'ESIF Summary'!F17</f>
        <v>116.0009</v>
      </c>
      <c r="I74" s="418">
        <f>'ESIF Summary'!C17</f>
        <v>155.15</v>
      </c>
      <c r="J74" s="624"/>
      <c r="L74" s="255"/>
    </row>
    <row r="75" spans="1:12" ht="13.5" thickBot="1" x14ac:dyDescent="0.25">
      <c r="A75" s="594"/>
      <c r="B75" s="597">
        <v>44621</v>
      </c>
      <c r="C75" s="775">
        <f>-'GPF - Rnd 1-13'!AT47/1000000</f>
        <v>2.1730135399999986</v>
      </c>
      <c r="D75" s="776" t="s">
        <v>290</v>
      </c>
      <c r="E75" s="634"/>
      <c r="L75" s="601"/>
    </row>
    <row r="76" spans="1:12" x14ac:dyDescent="0.2">
      <c r="A76" s="594"/>
      <c r="B76" s="597">
        <v>44713</v>
      </c>
      <c r="C76" s="775">
        <f>-'GPF - Rnd 1-13'!AT48/1000000</f>
        <v>2.1730135399999986</v>
      </c>
      <c r="D76" s="776" t="s">
        <v>287</v>
      </c>
      <c r="E76" s="686" t="s">
        <v>617</v>
      </c>
      <c r="G76" s="625"/>
      <c r="H76" s="626"/>
      <c r="I76" s="878" t="str">
        <f>G47</f>
        <v>As at 31st March 2019.</v>
      </c>
      <c r="J76" s="627"/>
    </row>
    <row r="77" spans="1:12" x14ac:dyDescent="0.2">
      <c r="A77" s="594"/>
      <c r="B77" s="597">
        <v>44805</v>
      </c>
      <c r="C77" s="775">
        <f>-'GPF - Rnd 1-13'!AT49/1000000</f>
        <v>2.1730135399999986</v>
      </c>
      <c r="D77" s="776" t="s">
        <v>288</v>
      </c>
      <c r="E77" s="634"/>
      <c r="G77" s="869" t="s">
        <v>517</v>
      </c>
      <c r="H77" s="591"/>
      <c r="I77" s="591"/>
      <c r="J77" s="628"/>
    </row>
    <row r="78" spans="1:12" x14ac:dyDescent="0.2">
      <c r="A78" s="594"/>
      <c r="B78" s="597">
        <v>44896</v>
      </c>
      <c r="C78" s="775">
        <f>-'GPF - Rnd 1-13'!AT50/1000000</f>
        <v>2.1730135399999986</v>
      </c>
      <c r="D78" s="776" t="s">
        <v>289</v>
      </c>
      <c r="E78" s="634"/>
      <c r="G78" s="869" t="s">
        <v>621</v>
      </c>
      <c r="H78" s="645" t="s">
        <v>220</v>
      </c>
      <c r="I78" s="376"/>
      <c r="J78" s="649" t="s">
        <v>496</v>
      </c>
    </row>
    <row r="79" spans="1:12" ht="13.5" thickBot="1" x14ac:dyDescent="0.25">
      <c r="A79" s="598"/>
      <c r="B79" s="599">
        <v>44621</v>
      </c>
      <c r="C79" s="779">
        <f>-'GPF - Rnd 1-13'!AT51/1000000</f>
        <v>2.4229425399999984</v>
      </c>
      <c r="D79" s="780" t="s">
        <v>290</v>
      </c>
      <c r="E79" s="635"/>
      <c r="G79" s="735" t="s">
        <v>559</v>
      </c>
      <c r="H79" s="1213">
        <f>'GPF - Rnd 1-13'!D52/1000000</f>
        <v>2.4</v>
      </c>
      <c r="I79" s="666" t="s">
        <v>544</v>
      </c>
      <c r="J79" s="377">
        <v>1</v>
      </c>
    </row>
    <row r="80" spans="1:12" x14ac:dyDescent="0.2">
      <c r="G80" s="641" t="s">
        <v>548</v>
      </c>
      <c r="H80" s="647">
        <f>'GPF - Rnd 1-13'!F52/1000000</f>
        <v>0.58600037999999999</v>
      </c>
      <c r="I80" s="666" t="s">
        <v>626</v>
      </c>
      <c r="J80" s="842">
        <v>2</v>
      </c>
    </row>
    <row r="81" spans="6:10" x14ac:dyDescent="0.2">
      <c r="G81" s="641" t="s">
        <v>711</v>
      </c>
      <c r="H81" s="647">
        <f>'GPF - Rnd 1-13'!H52/1000000</f>
        <v>0</v>
      </c>
      <c r="I81" s="666" t="s">
        <v>672</v>
      </c>
      <c r="J81" s="842">
        <v>3</v>
      </c>
    </row>
    <row r="82" spans="6:10" x14ac:dyDescent="0.2">
      <c r="G82" s="641" t="s">
        <v>712</v>
      </c>
      <c r="H82" s="647">
        <f>'GPF - Rnd 1-13'!J52/1000000</f>
        <v>0.75</v>
      </c>
      <c r="I82" s="666" t="s">
        <v>626</v>
      </c>
      <c r="J82" s="842">
        <v>4</v>
      </c>
    </row>
    <row r="83" spans="6:10" x14ac:dyDescent="0.2">
      <c r="G83" s="641" t="s">
        <v>560</v>
      </c>
      <c r="H83" s="1213">
        <f>'GPF - Rnd 1-13'!N52/1000000</f>
        <v>2.96</v>
      </c>
      <c r="I83" s="666" t="s">
        <v>544</v>
      </c>
      <c r="J83" s="842">
        <v>5</v>
      </c>
    </row>
    <row r="84" spans="6:10" x14ac:dyDescent="0.2">
      <c r="G84" s="378" t="s">
        <v>549</v>
      </c>
      <c r="H84" s="648">
        <f>'GPF - Rnd 1-13'!R52/1000000</f>
        <v>0.73000033000000009</v>
      </c>
      <c r="I84" s="899" t="s">
        <v>640</v>
      </c>
      <c r="J84" s="650">
        <v>6</v>
      </c>
    </row>
    <row r="85" spans="6:10" x14ac:dyDescent="0.2">
      <c r="G85" s="378" t="s">
        <v>550</v>
      </c>
      <c r="H85" s="648">
        <f>'GPF - Rnd 1-13'!T52/1000000</f>
        <v>0.89558199999999999</v>
      </c>
      <c r="I85" s="666" t="s">
        <v>632</v>
      </c>
      <c r="J85" s="651">
        <v>7</v>
      </c>
    </row>
    <row r="86" spans="6:10" x14ac:dyDescent="0.2">
      <c r="G86" s="641" t="s">
        <v>714</v>
      </c>
      <c r="H86" s="648">
        <f>'GPF - Rnd 1-13'!V52/1000000</f>
        <v>1.0625</v>
      </c>
      <c r="I86" s="666" t="s">
        <v>626</v>
      </c>
      <c r="J86" s="842">
        <v>8</v>
      </c>
    </row>
    <row r="87" spans="6:10" x14ac:dyDescent="0.2">
      <c r="G87" s="378" t="s">
        <v>551</v>
      </c>
      <c r="H87" s="648">
        <f>'GPF - Rnd 1-13'!AB52/1000000</f>
        <v>0.4</v>
      </c>
      <c r="I87" s="666" t="s">
        <v>544</v>
      </c>
      <c r="J87" s="650">
        <v>9</v>
      </c>
    </row>
    <row r="88" spans="6:10" x14ac:dyDescent="0.2">
      <c r="F88" s="93"/>
      <c r="G88" s="641" t="s">
        <v>708</v>
      </c>
      <c r="H88" s="648">
        <f>'GPF - Rnd 1-13'!AD52/1000000</f>
        <v>0.22</v>
      </c>
      <c r="I88" s="666" t="s">
        <v>626</v>
      </c>
      <c r="J88" s="651">
        <v>10</v>
      </c>
    </row>
    <row r="89" spans="6:10" x14ac:dyDescent="0.2">
      <c r="F89" s="93"/>
      <c r="G89" s="378" t="s">
        <v>587</v>
      </c>
      <c r="H89" s="648">
        <f>'GPF - Rnd 1-13'!AH52/1000000</f>
        <v>0.45</v>
      </c>
      <c r="I89" s="666" t="s">
        <v>544</v>
      </c>
      <c r="J89" s="842">
        <v>11</v>
      </c>
    </row>
    <row r="90" spans="6:10" x14ac:dyDescent="0.2">
      <c r="F90" s="93"/>
      <c r="G90" s="378" t="s">
        <v>709</v>
      </c>
      <c r="H90" s="646">
        <f>'GPF - Rnd 1-13'!AJ52/1000000</f>
        <v>0.37</v>
      </c>
      <c r="I90" s="666" t="s">
        <v>632</v>
      </c>
      <c r="J90" s="650">
        <v>12</v>
      </c>
    </row>
    <row r="91" spans="6:10" x14ac:dyDescent="0.2">
      <c r="G91" s="378" t="s">
        <v>710</v>
      </c>
      <c r="H91" s="646">
        <f>'GPF - Rnd 1-13'!AL52/1000000</f>
        <v>0.3</v>
      </c>
      <c r="I91" s="666" t="s">
        <v>632</v>
      </c>
      <c r="J91" s="650">
        <v>13</v>
      </c>
    </row>
    <row r="92" spans="6:10" x14ac:dyDescent="0.2">
      <c r="F92" s="93"/>
      <c r="G92" s="641" t="s">
        <v>713</v>
      </c>
      <c r="H92" s="1213">
        <f>'GPF - Rnd 1-13'!AP52/1000000</f>
        <v>3</v>
      </c>
      <c r="I92" s="666" t="s">
        <v>544</v>
      </c>
      <c r="J92" s="842">
        <v>14</v>
      </c>
    </row>
    <row r="93" spans="6:10" x14ac:dyDescent="0.2">
      <c r="F93" s="93"/>
      <c r="G93" s="378" t="s">
        <v>736</v>
      </c>
      <c r="H93" s="646">
        <f>'GPF - Rnd 1-13'!AN52/1000000</f>
        <v>7.4999999999999997E-2</v>
      </c>
      <c r="I93" s="666" t="s">
        <v>632</v>
      </c>
      <c r="J93" s="650">
        <v>15</v>
      </c>
    </row>
    <row r="94" spans="6:10" ht="13.5" thickBot="1" x14ac:dyDescent="0.25">
      <c r="F94" s="93"/>
      <c r="G94" s="586"/>
      <c r="H94" s="629">
        <f>SUM(H79:H93)</f>
        <v>14.199082709999999</v>
      </c>
      <c r="I94" s="656">
        <f>SUM('GPF - Rnd 1-13'!AH57)/1000</f>
        <v>14199.082710000001</v>
      </c>
      <c r="J94" s="657" t="s">
        <v>329</v>
      </c>
    </row>
    <row r="98" spans="1:6" ht="13.5" thickBot="1" x14ac:dyDescent="0.25">
      <c r="C98" s="271" t="s">
        <v>592</v>
      </c>
      <c r="D98" s="271" t="s">
        <v>649</v>
      </c>
      <c r="E98" s="116" t="s">
        <v>650</v>
      </c>
    </row>
    <row r="99" spans="1:6" ht="13.5" hidden="1" thickBot="1" x14ac:dyDescent="0.25">
      <c r="C99" s="119" t="e">
        <f>SUM(C100:C105)</f>
        <v>#REF!</v>
      </c>
      <c r="D99" s="119">
        <f t="shared" ref="D99:D105" si="5">SUM(C102:C102)</f>
        <v>0</v>
      </c>
    </row>
    <row r="100" spans="1:6" ht="13.5" hidden="1" thickBot="1" x14ac:dyDescent="0.25">
      <c r="A100" s="240" t="s">
        <v>340</v>
      </c>
      <c r="C100" s="257" t="e">
        <f>B103-#REF!</f>
        <v>#REF!</v>
      </c>
      <c r="D100" s="239" t="e">
        <f t="shared" si="5"/>
        <v>#REF!</v>
      </c>
    </row>
    <row r="101" spans="1:6" ht="13.5" hidden="1" thickBot="1" x14ac:dyDescent="0.25">
      <c r="B101" s="271" t="s">
        <v>210</v>
      </c>
      <c r="C101" s="257"/>
      <c r="D101" s="239" t="e">
        <f t="shared" si="5"/>
        <v>#REF!</v>
      </c>
      <c r="F101" s="274" t="s">
        <v>215</v>
      </c>
    </row>
    <row r="102" spans="1:6" ht="13.5" hidden="1" thickBot="1" x14ac:dyDescent="0.25">
      <c r="A102" s="118" t="s">
        <v>229</v>
      </c>
      <c r="B102" s="119" t="e">
        <f>SUM(B103:B108)</f>
        <v>#REF!</v>
      </c>
      <c r="C102" s="257"/>
      <c r="D102" s="239" t="e">
        <f t="shared" si="5"/>
        <v>#REF!</v>
      </c>
      <c r="F102" s="275">
        <f>SUM(F103:F108)</f>
        <v>0</v>
      </c>
    </row>
    <row r="103" spans="1:6" ht="13.5" hidden="1" thickBot="1" x14ac:dyDescent="0.25">
      <c r="A103" s="255" t="s">
        <v>277</v>
      </c>
      <c r="B103" s="256" t="e">
        <f>#REF!</f>
        <v>#REF!</v>
      </c>
      <c r="C103" s="257" t="e">
        <f>B106-#REF!</f>
        <v>#REF!</v>
      </c>
      <c r="D103" s="239">
        <f t="shared" si="5"/>
        <v>0</v>
      </c>
      <c r="F103" s="276">
        <v>0</v>
      </c>
    </row>
    <row r="104" spans="1:6" ht="13.5" hidden="1" thickBot="1" x14ac:dyDescent="0.25">
      <c r="A104" s="117" t="s">
        <v>320</v>
      </c>
      <c r="B104" s="256" t="e">
        <f>#REF!</f>
        <v>#REF!</v>
      </c>
      <c r="C104" s="257" t="e">
        <f>B107-#REF!</f>
        <v>#REF!</v>
      </c>
      <c r="D104" s="239">
        <f t="shared" si="5"/>
        <v>0</v>
      </c>
      <c r="F104" s="277">
        <v>0</v>
      </c>
    </row>
    <row r="105" spans="1:6" ht="13.5" hidden="1" thickBot="1" x14ac:dyDescent="0.25">
      <c r="A105" s="117" t="s">
        <v>319</v>
      </c>
      <c r="B105" s="256" t="e">
        <f>#REF!</f>
        <v>#REF!</v>
      </c>
      <c r="C105" s="257" t="e">
        <f>B108-#REF!</f>
        <v>#REF!</v>
      </c>
      <c r="D105" s="239" t="e">
        <f t="shared" si="5"/>
        <v>#REF!</v>
      </c>
      <c r="F105" s="277">
        <v>0</v>
      </c>
    </row>
    <row r="106" spans="1:6" ht="13.5" hidden="1" thickBot="1" x14ac:dyDescent="0.25">
      <c r="A106" s="117" t="s">
        <v>313</v>
      </c>
      <c r="B106" s="256">
        <f>B27</f>
        <v>1456.337</v>
      </c>
      <c r="F106" s="277">
        <v>0</v>
      </c>
    </row>
    <row r="107" spans="1:6" ht="13.5" hidden="1" thickBot="1" x14ac:dyDescent="0.25">
      <c r="A107" s="117" t="s">
        <v>314</v>
      </c>
      <c r="B107" s="256">
        <f>B28</f>
        <v>0</v>
      </c>
      <c r="C107" s="271" t="s">
        <v>320</v>
      </c>
      <c r="D107" s="271" t="s">
        <v>319</v>
      </c>
      <c r="F107" s="277">
        <v>0</v>
      </c>
    </row>
    <row r="108" spans="1:6" ht="13.5" hidden="1" thickBot="1" x14ac:dyDescent="0.25">
      <c r="A108" s="117" t="s">
        <v>315</v>
      </c>
      <c r="B108" s="256" t="e">
        <f>#REF!</f>
        <v>#REF!</v>
      </c>
      <c r="C108" s="257" t="e">
        <f>#REF!</f>
        <v>#REF!</v>
      </c>
      <c r="D108" s="272" t="e">
        <f>#REF!</f>
        <v>#REF!</v>
      </c>
      <c r="F108" s="277">
        <v>0</v>
      </c>
    </row>
    <row r="109" spans="1:6" ht="13.5" hidden="1" thickBot="1" x14ac:dyDescent="0.25">
      <c r="C109" s="273"/>
      <c r="D109" s="272">
        <f>C101</f>
        <v>0</v>
      </c>
    </row>
    <row r="110" spans="1:6" ht="13.5" hidden="1" thickBot="1" x14ac:dyDescent="0.25">
      <c r="A110" s="271" t="s">
        <v>336</v>
      </c>
      <c r="B110" s="271" t="s">
        <v>229</v>
      </c>
      <c r="C110" s="264" t="e">
        <f>SUM(C108:C109)</f>
        <v>#REF!</v>
      </c>
      <c r="D110" s="264" t="e">
        <f>SUM(D108:D109)</f>
        <v>#REF!</v>
      </c>
      <c r="F110" s="271" t="s">
        <v>313</v>
      </c>
    </row>
    <row r="111" spans="1:6" ht="16.5" hidden="1" thickBot="1" x14ac:dyDescent="0.3">
      <c r="A111" s="117" t="s">
        <v>334</v>
      </c>
      <c r="B111" s="265" t="e">
        <f>SUM(C111:H111)</f>
        <v>#REF!</v>
      </c>
      <c r="C111" s="794" t="s">
        <v>611</v>
      </c>
      <c r="D111"/>
      <c r="F111" s="272" t="e">
        <f>#REF!</f>
        <v>#REF!</v>
      </c>
    </row>
    <row r="112" spans="1:6" ht="13.5" hidden="1" thickBot="1" x14ac:dyDescent="0.25">
      <c r="A112" s="117" t="s">
        <v>335</v>
      </c>
      <c r="B112" s="265" t="e">
        <f>SUM(C112:H112)</f>
        <v>#REF!</v>
      </c>
      <c r="C112"/>
      <c r="D112"/>
      <c r="F112" s="272" t="e">
        <f>C103</f>
        <v>#REF!</v>
      </c>
    </row>
    <row r="113" spans="1:8" ht="26.25" hidden="1" thickBot="1" x14ac:dyDescent="0.25">
      <c r="A113" s="360" t="s">
        <v>229</v>
      </c>
      <c r="B113" s="361" t="e">
        <f>SUM(B111:B112)</f>
        <v>#REF!</v>
      </c>
      <c r="C113" s="795" t="s">
        <v>592</v>
      </c>
      <c r="D113" s="796" t="s">
        <v>600</v>
      </c>
      <c r="F113" s="264" t="e">
        <f>SUM(F111:F112)</f>
        <v>#REF!</v>
      </c>
    </row>
    <row r="114" spans="1:8" ht="13.5" thickBot="1" x14ac:dyDescent="0.25">
      <c r="A114" s="907">
        <f>SUM(D114+D115+D116+D117)</f>
        <v>76559434</v>
      </c>
      <c r="B114" s="116" t="s">
        <v>633</v>
      </c>
      <c r="C114" s="905" t="s">
        <v>593</v>
      </c>
      <c r="D114" s="902">
        <v>14400000</v>
      </c>
      <c r="E114" s="902">
        <f>14400000-1919790.95</f>
        <v>12480209.050000001</v>
      </c>
      <c r="F114" s="1216">
        <f>D114-E114</f>
        <v>1919790.9499999993</v>
      </c>
    </row>
    <row r="115" spans="1:8" ht="13.5" thickBot="1" x14ac:dyDescent="0.25">
      <c r="A115" s="116"/>
      <c r="C115" s="905" t="s">
        <v>594</v>
      </c>
      <c r="D115" s="903">
        <v>33356869</v>
      </c>
      <c r="E115" s="903">
        <f>33356869-9140460.17</f>
        <v>24216408.829999998</v>
      </c>
      <c r="F115" s="1216">
        <f t="shared" ref="F115:F119" si="6">D115-E115</f>
        <v>9140460.1700000018</v>
      </c>
    </row>
    <row r="116" spans="1:8" ht="13.5" thickBot="1" x14ac:dyDescent="0.25">
      <c r="A116" s="908">
        <f>A114/D120</f>
        <v>0.77903312096620847</v>
      </c>
      <c r="C116" s="905" t="s">
        <v>595</v>
      </c>
      <c r="D116" s="904">
        <v>17518643</v>
      </c>
      <c r="E116" s="904">
        <v>8725182</v>
      </c>
      <c r="F116" s="1216">
        <f t="shared" si="6"/>
        <v>8793461</v>
      </c>
    </row>
    <row r="117" spans="1:8" ht="13.5" thickBot="1" x14ac:dyDescent="0.25">
      <c r="C117" s="911" t="s">
        <v>596</v>
      </c>
      <c r="D117" s="912">
        <v>11283922</v>
      </c>
      <c r="E117" s="912">
        <f>D43*1000</f>
        <v>9838000</v>
      </c>
      <c r="F117" s="1216">
        <f t="shared" si="6"/>
        <v>1445922</v>
      </c>
      <c r="H117" s="898"/>
    </row>
    <row r="118" spans="1:8" ht="13.5" thickBot="1" x14ac:dyDescent="0.25">
      <c r="A118" s="907">
        <f>D120-A114</f>
        <v>21715507</v>
      </c>
      <c r="C118" s="1070" t="s">
        <v>597</v>
      </c>
      <c r="D118" s="1071">
        <v>6370448</v>
      </c>
      <c r="E118" s="1071">
        <v>6370448</v>
      </c>
      <c r="F118" s="1216">
        <f t="shared" si="6"/>
        <v>0</v>
      </c>
      <c r="G118" s="1218" t="s">
        <v>657</v>
      </c>
    </row>
    <row r="119" spans="1:8" x14ac:dyDescent="0.2">
      <c r="C119" s="1070" t="s">
        <v>598</v>
      </c>
      <c r="D119" s="1071">
        <v>15345059</v>
      </c>
      <c r="E119" s="1071">
        <v>15345059</v>
      </c>
      <c r="F119" s="1216">
        <f t="shared" si="6"/>
        <v>0</v>
      </c>
      <c r="G119" s="1218" t="s">
        <v>657</v>
      </c>
    </row>
    <row r="120" spans="1:8" ht="13.5" thickBot="1" x14ac:dyDescent="0.25">
      <c r="C120" s="905" t="s">
        <v>599</v>
      </c>
      <c r="D120" s="906">
        <f>SUM(D114:D119)</f>
        <v>98274941</v>
      </c>
      <c r="E120" s="906">
        <f>SUM(E114:E119)</f>
        <v>76975306.879999995</v>
      </c>
      <c r="F120" s="1217">
        <f>SUM(F114:F119)</f>
        <v>21299634.120000001</v>
      </c>
    </row>
    <row r="121" spans="1:8" ht="13.5" thickTop="1" x14ac:dyDescent="0.2">
      <c r="F121" s="1281"/>
    </row>
    <row r="123" spans="1:8" ht="13.5" thickBot="1" x14ac:dyDescent="0.25">
      <c r="C123" s="919" t="s">
        <v>673</v>
      </c>
      <c r="D123" s="918">
        <f>SUM(D114:D117)</f>
        <v>76559434</v>
      </c>
      <c r="E123" s="918">
        <f>SUM(E114:E117)</f>
        <v>55259799.879999995</v>
      </c>
      <c r="F123" s="1282">
        <f>D123-E123</f>
        <v>21299634.120000005</v>
      </c>
    </row>
    <row r="124" spans="1:8" ht="14.25" thickTop="1" thickBot="1" x14ac:dyDescent="0.25"/>
    <row r="125" spans="1:8" ht="13.5" thickBot="1" x14ac:dyDescent="0.25">
      <c r="C125" s="921" t="s">
        <v>730</v>
      </c>
      <c r="D125" s="922"/>
      <c r="E125" s="920">
        <f>D123-E123</f>
        <v>21299634.120000005</v>
      </c>
    </row>
    <row r="127" spans="1:8" x14ac:dyDescent="0.2">
      <c r="A127" s="241"/>
      <c r="B127" s="241"/>
      <c r="D127" s="1069" t="s">
        <v>695</v>
      </c>
      <c r="E127" s="917">
        <f>SUM(D114:D117)/D120</f>
        <v>0.77903312096620847</v>
      </c>
    </row>
    <row r="128" spans="1:8" x14ac:dyDescent="0.2">
      <c r="A128" s="1290"/>
      <c r="B128" s="1290"/>
    </row>
    <row r="129" spans="1:5" x14ac:dyDescent="0.2">
      <c r="A129" s="1276"/>
      <c r="B129" s="1277"/>
      <c r="E129" s="900">
        <f>SUM(E123)/D120</f>
        <v>0.56229797054775132</v>
      </c>
    </row>
    <row r="130" spans="1:5" x14ac:dyDescent="0.2">
      <c r="A130" s="1276"/>
      <c r="B130" s="1278"/>
    </row>
    <row r="131" spans="1:5" x14ac:dyDescent="0.2">
      <c r="A131" s="255"/>
      <c r="B131" s="856"/>
    </row>
    <row r="132" spans="1:5" x14ac:dyDescent="0.2">
      <c r="A132" s="255"/>
      <c r="B132" s="856"/>
    </row>
    <row r="133" spans="1:5" x14ac:dyDescent="0.2">
      <c r="A133" s="255"/>
      <c r="B133" s="856"/>
    </row>
    <row r="134" spans="1:5" x14ac:dyDescent="0.2">
      <c r="A134" s="600"/>
      <c r="B134" s="856"/>
    </row>
    <row r="135" spans="1:5" x14ac:dyDescent="0.2">
      <c r="A135" s="600"/>
      <c r="B135" s="856"/>
    </row>
    <row r="136" spans="1:5" x14ac:dyDescent="0.2">
      <c r="A136" s="600"/>
      <c r="B136" s="856"/>
    </row>
    <row r="137" spans="1:5" x14ac:dyDescent="0.2">
      <c r="A137" s="255"/>
      <c r="B137" s="856"/>
    </row>
    <row r="138" spans="1:5" x14ac:dyDescent="0.2">
      <c r="A138" s="255"/>
      <c r="B138" s="856"/>
    </row>
    <row r="139" spans="1:5" x14ac:dyDescent="0.2">
      <c r="A139" s="600"/>
      <c r="B139" s="856"/>
    </row>
    <row r="140" spans="1:5" x14ac:dyDescent="0.2">
      <c r="A140" s="255"/>
      <c r="B140" s="855"/>
    </row>
    <row r="141" spans="1:5" x14ac:dyDescent="0.2">
      <c r="A141" s="255"/>
      <c r="B141" s="1074"/>
    </row>
    <row r="142" spans="1:5" x14ac:dyDescent="0.2">
      <c r="A142" s="241"/>
      <c r="B142" s="241"/>
    </row>
  </sheetData>
  <mergeCells count="2">
    <mergeCell ref="H1:K1"/>
    <mergeCell ref="A128:B128"/>
  </mergeCells>
  <pageMargins left="0.17" right="0.16" top="0.55000000000000004" bottom="0.55000000000000004" header="0.5" footer="0.5"/>
  <pageSetup paperSize="8" scale="66" orientation="portrait" r:id="rId1"/>
  <headerFooter alignWithMargins="0">
    <oddHeader>&amp;C&amp;Z&amp;F</oddHeader>
    <oddFooter>&amp;C&amp;Z&amp;F</oddFooter>
  </headerFooter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  <pageSetUpPr fitToPage="1"/>
  </sheetPr>
  <dimension ref="A1:R313"/>
  <sheetViews>
    <sheetView zoomScale="85" zoomScaleNormal="85" workbookViewId="0">
      <selection activeCell="F1" sqref="F1:I1"/>
    </sheetView>
  </sheetViews>
  <sheetFormatPr defaultRowHeight="12.75" x14ac:dyDescent="0.2"/>
  <cols>
    <col min="1" max="1" width="24.5703125" customWidth="1"/>
    <col min="2" max="2" width="15" customWidth="1"/>
    <col min="3" max="3" width="16.7109375" customWidth="1"/>
    <col min="4" max="4" width="18.28515625" style="93" customWidth="1"/>
    <col min="5" max="5" width="18.140625" style="93" customWidth="1"/>
    <col min="6" max="6" width="18.42578125" style="93" customWidth="1"/>
    <col min="7" max="7" width="18.28515625" style="93" customWidth="1"/>
    <col min="8" max="8" width="18.28515625" customWidth="1"/>
    <col min="9" max="9" width="19.28515625" customWidth="1"/>
    <col min="10" max="10" width="5.85546875" style="537" customWidth="1"/>
    <col min="11" max="11" width="12.140625" style="691" hidden="1" customWidth="1"/>
    <col min="12" max="12" width="12.140625" style="699" hidden="1" customWidth="1"/>
    <col min="13" max="13" width="3.5703125" style="93" customWidth="1"/>
    <col min="14" max="14" width="18.5703125" bestFit="1" customWidth="1"/>
  </cols>
  <sheetData>
    <row r="1" spans="1:13" ht="18" x14ac:dyDescent="0.25">
      <c r="A1" s="127" t="s">
        <v>609</v>
      </c>
      <c r="B1" s="128"/>
      <c r="C1" s="128"/>
      <c r="D1" s="247"/>
      <c r="E1" s="500" t="s">
        <v>230</v>
      </c>
      <c r="F1" s="1292" t="str">
        <f>'Revenue data - DO NOT PRINT'!H1</f>
        <v>2018/19 Q4 REVENUE OUTTURN (as @ 31/03/2019)</v>
      </c>
      <c r="G1" s="1292"/>
      <c r="H1" s="1292"/>
      <c r="I1" s="1292"/>
    </row>
    <row r="2" spans="1:13" x14ac:dyDescent="0.2">
      <c r="G2" s="1294"/>
      <c r="H2" s="1294"/>
      <c r="I2" s="1294"/>
    </row>
    <row r="3" spans="1:13" ht="34.5" x14ac:dyDescent="0.25">
      <c r="A3" s="734" t="s">
        <v>362</v>
      </c>
      <c r="B3" s="128"/>
      <c r="C3" s="128"/>
      <c r="D3" s="1297" t="s">
        <v>516</v>
      </c>
      <c r="E3" s="1297"/>
      <c r="F3" s="1293" t="s">
        <v>321</v>
      </c>
      <c r="G3" s="1293"/>
      <c r="H3" s="423"/>
      <c r="I3" s="130" t="s">
        <v>231</v>
      </c>
      <c r="K3" s="698" t="s">
        <v>565</v>
      </c>
      <c r="L3" s="698" t="s">
        <v>566</v>
      </c>
    </row>
    <row r="5" spans="1:13" s="430" customFormat="1" ht="15.75" x14ac:dyDescent="0.25">
      <c r="A5" s="207"/>
      <c r="B5" s="204" t="s">
        <v>214</v>
      </c>
      <c r="C5" s="204" t="s">
        <v>211</v>
      </c>
      <c r="D5" s="204" t="s">
        <v>216</v>
      </c>
      <c r="E5" s="204" t="s">
        <v>217</v>
      </c>
      <c r="F5" s="204" t="s">
        <v>218</v>
      </c>
      <c r="G5" s="204" t="s">
        <v>219</v>
      </c>
      <c r="H5" s="204" t="s">
        <v>291</v>
      </c>
      <c r="I5" s="204" t="s">
        <v>229</v>
      </c>
      <c r="J5" s="550"/>
      <c r="K5" s="692"/>
      <c r="L5" s="699"/>
      <c r="M5" s="93"/>
    </row>
    <row r="6" spans="1:13" s="260" customFormat="1" ht="15.75" x14ac:dyDescent="0.25">
      <c r="A6" s="562" t="s">
        <v>232</v>
      </c>
      <c r="B6" s="259">
        <v>49544.37</v>
      </c>
      <c r="C6" s="259">
        <v>1616929.73</v>
      </c>
      <c r="D6" s="546">
        <f>2692358.87+575193.13</f>
        <v>3267552</v>
      </c>
      <c r="E6" s="834">
        <v>454047.21</v>
      </c>
      <c r="F6" s="546">
        <v>31437.81</v>
      </c>
      <c r="G6" s="319"/>
      <c r="H6" s="536"/>
      <c r="I6" s="259">
        <f>SUM(B6:H6)</f>
        <v>5419511.1199999992</v>
      </c>
      <c r="K6" s="691"/>
      <c r="L6" s="699"/>
    </row>
    <row r="7" spans="1:13" s="260" customFormat="1" ht="15" x14ac:dyDescent="0.2">
      <c r="A7" s="562" t="s">
        <v>233</v>
      </c>
      <c r="B7" s="259"/>
      <c r="C7" s="259"/>
      <c r="D7" s="546"/>
      <c r="E7" s="546"/>
      <c r="F7" s="546"/>
      <c r="G7" s="319"/>
      <c r="H7" s="536"/>
      <c r="I7" s="259">
        <f>SUM(B7:H7)</f>
        <v>0</v>
      </c>
      <c r="K7" s="691"/>
      <c r="L7" s="699"/>
    </row>
    <row r="8" spans="1:13" s="129" customFormat="1" ht="15.75" x14ac:dyDescent="0.25">
      <c r="A8" s="131" t="s">
        <v>234</v>
      </c>
      <c r="B8" s="132">
        <f>SUM(B6:B7)</f>
        <v>49544.37</v>
      </c>
      <c r="C8" s="132">
        <f t="shared" ref="C8:H8" si="0">SUM(C6:C7)</f>
        <v>1616929.73</v>
      </c>
      <c r="D8" s="132">
        <f t="shared" si="0"/>
        <v>3267552</v>
      </c>
      <c r="E8" s="132">
        <f t="shared" si="0"/>
        <v>454047.21</v>
      </c>
      <c r="F8" s="132">
        <f t="shared" si="0"/>
        <v>31437.81</v>
      </c>
      <c r="G8" s="132">
        <f t="shared" si="0"/>
        <v>0</v>
      </c>
      <c r="H8" s="563">
        <f t="shared" si="0"/>
        <v>0</v>
      </c>
      <c r="I8" s="132">
        <f>SUM(I6:I7)</f>
        <v>5419511.1199999992</v>
      </c>
      <c r="K8" s="693"/>
      <c r="L8" s="691"/>
      <c r="M8" s="660"/>
    </row>
    <row r="9" spans="1:13" s="260" customFormat="1" ht="15.75" x14ac:dyDescent="0.25">
      <c r="A9" s="630" t="s">
        <v>553</v>
      </c>
      <c r="B9" s="259"/>
      <c r="C9" s="259"/>
      <c r="D9" s="546"/>
      <c r="E9" s="835"/>
      <c r="F9" s="546"/>
      <c r="G9" s="319"/>
      <c r="H9" s="536"/>
      <c r="I9" s="259">
        <f>SUM(B9:H9)</f>
        <v>0</v>
      </c>
      <c r="K9" s="691"/>
      <c r="L9" s="699"/>
    </row>
    <row r="10" spans="1:13" s="260" customFormat="1" ht="15" x14ac:dyDescent="0.2">
      <c r="A10" s="564" t="s">
        <v>235</v>
      </c>
      <c r="B10" s="259"/>
      <c r="C10" s="319">
        <v>1307641.1299999999</v>
      </c>
      <c r="D10" s="319">
        <v>2692358.87</v>
      </c>
      <c r="E10" s="546"/>
      <c r="F10" s="546"/>
      <c r="G10" s="319"/>
      <c r="H10" s="536"/>
      <c r="I10" s="319">
        <f>SUM(B10:H10)</f>
        <v>4000000</v>
      </c>
      <c r="J10" s="606" t="s">
        <v>431</v>
      </c>
      <c r="K10" s="691"/>
      <c r="L10" s="699">
        <f>'[1]1. LGF Phase 1 &amp; 2 16-17'!$I$10</f>
        <v>4000000</v>
      </c>
    </row>
    <row r="11" spans="1:13" s="260" customFormat="1" ht="15" x14ac:dyDescent="0.2">
      <c r="A11" s="564" t="s">
        <v>236</v>
      </c>
      <c r="B11" s="259">
        <f>B6</f>
        <v>49544.37</v>
      </c>
      <c r="C11" s="259">
        <v>269288.59999999998</v>
      </c>
      <c r="D11" s="546"/>
      <c r="E11" s="546"/>
      <c r="F11" s="546"/>
      <c r="G11" s="319"/>
      <c r="H11" s="536"/>
      <c r="I11" s="259">
        <f>SUM(B11:H11)</f>
        <v>318832.96999999997</v>
      </c>
      <c r="K11" s="691"/>
      <c r="L11" s="699"/>
    </row>
    <row r="12" spans="1:13" s="260" customFormat="1" ht="15" x14ac:dyDescent="0.2">
      <c r="A12" s="564" t="s">
        <v>237</v>
      </c>
      <c r="B12" s="259"/>
      <c r="C12" s="259">
        <v>40000</v>
      </c>
      <c r="D12" s="546"/>
      <c r="E12" s="546"/>
      <c r="F12" s="546"/>
      <c r="G12" s="319"/>
      <c r="H12" s="536"/>
      <c r="I12" s="259">
        <f>SUM(B12:H12)</f>
        <v>40000</v>
      </c>
      <c r="K12" s="691"/>
      <c r="L12" s="699"/>
    </row>
    <row r="13" spans="1:13" s="260" customFormat="1" ht="15" x14ac:dyDescent="0.2">
      <c r="A13" s="618" t="s">
        <v>238</v>
      </c>
      <c r="B13" s="562"/>
      <c r="C13" s="562"/>
      <c r="D13" s="565">
        <v>575193.13</v>
      </c>
      <c r="E13" s="565">
        <f>E8</f>
        <v>454047.21</v>
      </c>
      <c r="F13" s="565">
        <f>F8</f>
        <v>31437.81</v>
      </c>
      <c r="G13" s="1221"/>
      <c r="H13" s="688"/>
      <c r="I13" s="259">
        <f>SUM(B13:H13)</f>
        <v>1060678.1500000001</v>
      </c>
      <c r="K13" s="691"/>
      <c r="L13" s="699"/>
    </row>
    <row r="14" spans="1:13" s="129" customFormat="1" ht="15.75" x14ac:dyDescent="0.25">
      <c r="A14" s="131" t="s">
        <v>239</v>
      </c>
      <c r="B14" s="133">
        <f t="shared" ref="B14:I14" si="1">SUM(B9:B13)</f>
        <v>49544.37</v>
      </c>
      <c r="C14" s="133">
        <f t="shared" si="1"/>
        <v>1616929.73</v>
      </c>
      <c r="D14" s="133">
        <f t="shared" si="1"/>
        <v>3267552</v>
      </c>
      <c r="E14" s="133">
        <f t="shared" si="1"/>
        <v>454047.21</v>
      </c>
      <c r="F14" s="133">
        <f t="shared" si="1"/>
        <v>31437.81</v>
      </c>
      <c r="G14" s="133">
        <f t="shared" si="1"/>
        <v>0</v>
      </c>
      <c r="H14" s="133">
        <f t="shared" si="1"/>
        <v>0</v>
      </c>
      <c r="I14" s="133">
        <f t="shared" si="1"/>
        <v>5419511.1200000001</v>
      </c>
      <c r="J14" s="606" t="s">
        <v>431</v>
      </c>
      <c r="K14" s="693">
        <f>'[1]1. LGF Phase 1 &amp; 2 16-17'!$I$8</f>
        <v>5406026.0999999996</v>
      </c>
      <c r="L14" s="691"/>
      <c r="M14" s="660"/>
    </row>
    <row r="15" spans="1:13" s="260" customFormat="1" ht="6" customHeight="1" x14ac:dyDescent="0.25">
      <c r="A15" s="134"/>
      <c r="B15" s="513"/>
      <c r="C15" s="513"/>
      <c r="D15" s="425"/>
      <c r="E15" s="502"/>
      <c r="F15" s="502"/>
      <c r="G15" s="503"/>
      <c r="H15" s="513"/>
      <c r="I15" s="513"/>
      <c r="J15" s="537"/>
      <c r="K15" s="691"/>
      <c r="L15" s="699"/>
    </row>
    <row r="16" spans="1:13" s="429" customFormat="1" ht="16.5" thickBot="1" x14ac:dyDescent="0.3">
      <c r="A16" s="135" t="s">
        <v>240</v>
      </c>
      <c r="B16" s="136">
        <v>49544.37</v>
      </c>
      <c r="C16" s="136">
        <v>1616929.73</v>
      </c>
      <c r="D16" s="136">
        <v>3267552</v>
      </c>
      <c r="E16" s="136">
        <f>E6</f>
        <v>454047.21</v>
      </c>
      <c r="F16" s="136">
        <f>F6</f>
        <v>31437.81</v>
      </c>
      <c r="G16" s="136">
        <f>G6</f>
        <v>0</v>
      </c>
      <c r="H16" s="136">
        <f>H6</f>
        <v>0</v>
      </c>
      <c r="I16" s="136">
        <f>SUM(B16:G16)</f>
        <v>5419511.1199999992</v>
      </c>
      <c r="J16" s="552"/>
      <c r="K16" s="692"/>
      <c r="L16" s="691"/>
      <c r="M16" s="660"/>
    </row>
    <row r="17" spans="1:14" ht="16.5" thickTop="1" x14ac:dyDescent="0.25">
      <c r="A17" s="137"/>
      <c r="B17" s="138"/>
      <c r="C17" s="138"/>
      <c r="D17" s="426"/>
      <c r="E17" s="426"/>
      <c r="F17" s="426"/>
      <c r="G17" s="426"/>
      <c r="H17" s="138"/>
      <c r="I17" s="139"/>
    </row>
    <row r="18" spans="1:14" ht="15.75" x14ac:dyDescent="0.25">
      <c r="A18" s="734" t="s">
        <v>627</v>
      </c>
      <c r="B18" s="128"/>
      <c r="C18" s="128"/>
      <c r="D18" s="247"/>
      <c r="E18" s="501"/>
      <c r="F18" s="1293" t="s">
        <v>321</v>
      </c>
      <c r="G18" s="1293"/>
      <c r="H18" s="423"/>
      <c r="I18" s="258" t="s">
        <v>243</v>
      </c>
    </row>
    <row r="19" spans="1:14" ht="15.75" x14ac:dyDescent="0.25">
      <c r="A19" s="129"/>
      <c r="B19" s="128"/>
      <c r="C19" s="128"/>
      <c r="D19" s="247"/>
      <c r="E19" s="501"/>
      <c r="F19" s="1291"/>
      <c r="G19" s="1291"/>
      <c r="H19" s="423"/>
      <c r="I19" s="130" t="s">
        <v>437</v>
      </c>
    </row>
    <row r="20" spans="1:14" s="430" customFormat="1" ht="15.75" x14ac:dyDescent="0.25">
      <c r="A20" s="207"/>
      <c r="B20" s="204" t="s">
        <v>214</v>
      </c>
      <c r="C20" s="204" t="s">
        <v>211</v>
      </c>
      <c r="D20" s="204" t="s">
        <v>216</v>
      </c>
      <c r="E20" s="204" t="s">
        <v>217</v>
      </c>
      <c r="F20" s="204" t="s">
        <v>218</v>
      </c>
      <c r="G20" s="204" t="s">
        <v>219</v>
      </c>
      <c r="H20" s="204" t="s">
        <v>291</v>
      </c>
      <c r="I20" s="204" t="s">
        <v>229</v>
      </c>
      <c r="J20" s="550"/>
      <c r="K20" s="692"/>
      <c r="L20" s="699"/>
      <c r="M20" s="93"/>
    </row>
    <row r="21" spans="1:14" s="260" customFormat="1" ht="15.75" x14ac:dyDescent="0.25">
      <c r="A21" s="562" t="s">
        <v>232</v>
      </c>
      <c r="B21" s="259">
        <v>16602.48</v>
      </c>
      <c r="C21" s="259">
        <v>15568.81</v>
      </c>
      <c r="D21" s="546">
        <v>469872.35</v>
      </c>
      <c r="E21" s="834">
        <v>4602743</v>
      </c>
      <c r="F21" s="546">
        <v>1741099</v>
      </c>
      <c r="G21" s="319"/>
      <c r="H21" s="536"/>
      <c r="I21" s="259">
        <f>SUM(B21:H21)</f>
        <v>6845885.6399999997</v>
      </c>
      <c r="K21" s="691"/>
      <c r="L21" s="699"/>
    </row>
    <row r="22" spans="1:14" s="260" customFormat="1" ht="15" x14ac:dyDescent="0.2">
      <c r="A22" s="562" t="s">
        <v>233</v>
      </c>
      <c r="B22" s="259"/>
      <c r="C22" s="259"/>
      <c r="D22" s="546"/>
      <c r="E22" s="546"/>
      <c r="F22" s="546"/>
      <c r="G22" s="319"/>
      <c r="H22" s="536"/>
      <c r="I22" s="259">
        <f>SUM(B22:H22)</f>
        <v>0</v>
      </c>
      <c r="K22" s="691"/>
      <c r="L22" s="699"/>
    </row>
    <row r="23" spans="1:14" s="129" customFormat="1" ht="15.75" x14ac:dyDescent="0.25">
      <c r="A23" s="131" t="s">
        <v>234</v>
      </c>
      <c r="B23" s="132">
        <f>SUM(B21:B22)</f>
        <v>16602.48</v>
      </c>
      <c r="C23" s="132">
        <f t="shared" ref="C23:I23" si="2">SUM(C21:C22)</f>
        <v>15568.81</v>
      </c>
      <c r="D23" s="132">
        <f t="shared" si="2"/>
        <v>469872.35</v>
      </c>
      <c r="E23" s="132">
        <f t="shared" si="2"/>
        <v>4602743</v>
      </c>
      <c r="F23" s="132">
        <f t="shared" si="2"/>
        <v>1741099</v>
      </c>
      <c r="G23" s="244">
        <f t="shared" si="2"/>
        <v>0</v>
      </c>
      <c r="H23" s="244">
        <f t="shared" si="2"/>
        <v>0</v>
      </c>
      <c r="I23" s="132">
        <f t="shared" si="2"/>
        <v>6845885.6399999997</v>
      </c>
      <c r="K23" s="693"/>
      <c r="L23" s="691"/>
      <c r="M23" s="660"/>
    </row>
    <row r="24" spans="1:14" s="260" customFormat="1" ht="15" x14ac:dyDescent="0.2">
      <c r="A24" s="562"/>
      <c r="B24" s="259"/>
      <c r="C24" s="259"/>
      <c r="D24" s="546"/>
      <c r="E24" s="546"/>
      <c r="F24" s="546"/>
      <c r="G24" s="319"/>
      <c r="H24" s="536"/>
      <c r="I24" s="259"/>
      <c r="K24" s="691"/>
      <c r="L24" s="699"/>
    </row>
    <row r="25" spans="1:14" s="260" customFormat="1" ht="15" x14ac:dyDescent="0.2">
      <c r="A25" s="562" t="s">
        <v>235</v>
      </c>
      <c r="B25" s="259"/>
      <c r="C25" s="259"/>
      <c r="D25" s="319">
        <v>469872.35</v>
      </c>
      <c r="E25" s="319">
        <f>E23</f>
        <v>4602743</v>
      </c>
      <c r="F25" s="319">
        <v>20000</v>
      </c>
      <c r="G25" s="319"/>
      <c r="H25" s="536"/>
      <c r="I25" s="319">
        <f>SUM(B25:H25)</f>
        <v>5092615.3499999996</v>
      </c>
      <c r="J25" s="606" t="s">
        <v>431</v>
      </c>
      <c r="K25" s="691"/>
      <c r="L25" s="699">
        <f>'[1]1. LGF Phase 1 &amp; 2 16-17'!$I$25</f>
        <v>5090000.3499999996</v>
      </c>
      <c r="N25" s="731"/>
    </row>
    <row r="26" spans="1:14" s="260" customFormat="1" ht="15" x14ac:dyDescent="0.2">
      <c r="A26" s="562" t="s">
        <v>236</v>
      </c>
      <c r="B26" s="259">
        <f>B21</f>
        <v>16602.48</v>
      </c>
      <c r="C26" s="259">
        <f>C21</f>
        <v>15568.81</v>
      </c>
      <c r="D26" s="546"/>
      <c r="E26" s="546"/>
      <c r="F26" s="546"/>
      <c r="G26" s="319"/>
      <c r="H26" s="536"/>
      <c r="I26" s="259">
        <f>SUM(B26:H26)</f>
        <v>32171.29</v>
      </c>
      <c r="K26" s="691"/>
      <c r="L26" s="699"/>
    </row>
    <row r="27" spans="1:14" s="260" customFormat="1" ht="15" x14ac:dyDescent="0.2">
      <c r="A27" s="564" t="s">
        <v>238</v>
      </c>
      <c r="B27" s="259"/>
      <c r="C27" s="259"/>
      <c r="D27" s="546"/>
      <c r="E27" s="546"/>
      <c r="F27" s="546">
        <f>F23-F25</f>
        <v>1721099</v>
      </c>
      <c r="G27" s="319">
        <v>0</v>
      </c>
      <c r="H27" s="536"/>
      <c r="I27" s="536">
        <f>SUM(B27:H27)</f>
        <v>1721099</v>
      </c>
      <c r="K27" s="691"/>
      <c r="L27" s="699"/>
      <c r="N27" s="731"/>
    </row>
    <row r="28" spans="1:14" s="260" customFormat="1" ht="15.75" x14ac:dyDescent="0.25">
      <c r="A28" s="131" t="s">
        <v>239</v>
      </c>
      <c r="B28" s="133">
        <f>SUM(B25:B27)</f>
        <v>16602.48</v>
      </c>
      <c r="C28" s="133">
        <f t="shared" ref="C28:I28" si="3">SUM(C25:C27)</f>
        <v>15568.81</v>
      </c>
      <c r="D28" s="133">
        <f t="shared" si="3"/>
        <v>469872.35</v>
      </c>
      <c r="E28" s="133">
        <f t="shared" si="3"/>
        <v>4602743</v>
      </c>
      <c r="F28" s="133">
        <f t="shared" si="3"/>
        <v>1741099</v>
      </c>
      <c r="G28" s="133">
        <f t="shared" si="3"/>
        <v>0</v>
      </c>
      <c r="H28" s="133">
        <f t="shared" si="3"/>
        <v>0</v>
      </c>
      <c r="I28" s="133">
        <f t="shared" si="3"/>
        <v>6845885.6399999997</v>
      </c>
      <c r="J28" s="606" t="s">
        <v>431</v>
      </c>
      <c r="K28" s="702">
        <f>'[1]1. LGF Phase 1 &amp; 2 16-17'!$I$28</f>
        <v>7210991.6399999997</v>
      </c>
      <c r="L28" s="699"/>
      <c r="M28" s="93" t="s">
        <v>567</v>
      </c>
    </row>
    <row r="29" spans="1:14" ht="6.75" customHeight="1" x14ac:dyDescent="0.2">
      <c r="A29" s="128"/>
      <c r="B29" s="128"/>
      <c r="C29" s="128"/>
      <c r="D29" s="247"/>
      <c r="E29" s="501"/>
      <c r="F29" s="501"/>
      <c r="G29" s="144"/>
      <c r="H29" s="128"/>
      <c r="I29" s="128"/>
    </row>
    <row r="30" spans="1:14" s="429" customFormat="1" ht="16.5" thickBot="1" x14ac:dyDescent="0.3">
      <c r="A30" s="135" t="s">
        <v>240</v>
      </c>
      <c r="B30" s="136">
        <v>16602.48</v>
      </c>
      <c r="C30" s="136">
        <f>C28</f>
        <v>15568.81</v>
      </c>
      <c r="D30" s="136">
        <v>469872.35</v>
      </c>
      <c r="E30" s="136">
        <f>E21</f>
        <v>4602743</v>
      </c>
      <c r="F30" s="136">
        <f>F21</f>
        <v>1741099</v>
      </c>
      <c r="G30" s="136">
        <f>G21</f>
        <v>0</v>
      </c>
      <c r="H30" s="136">
        <f>H21</f>
        <v>0</v>
      </c>
      <c r="I30" s="136">
        <f>SUM(B30:F30)</f>
        <v>6845885.6399999997</v>
      </c>
      <c r="J30" s="552"/>
      <c r="K30" s="692"/>
      <c r="L30" s="691"/>
      <c r="M30" s="660"/>
    </row>
    <row r="31" spans="1:14" ht="15.75" thickTop="1" x14ac:dyDescent="0.2">
      <c r="A31" s="128"/>
      <c r="B31" s="128"/>
      <c r="C31" s="128"/>
      <c r="D31" s="247"/>
      <c r="E31" s="501"/>
      <c r="F31" s="501"/>
      <c r="G31" s="144"/>
      <c r="H31" s="128"/>
      <c r="I31" s="128"/>
    </row>
    <row r="32" spans="1:14" ht="15.75" x14ac:dyDescent="0.25">
      <c r="A32" s="734" t="s">
        <v>628</v>
      </c>
      <c r="D32" s="1297" t="s">
        <v>516</v>
      </c>
      <c r="E32" s="1297"/>
      <c r="F32" s="1293" t="s">
        <v>321</v>
      </c>
      <c r="G32" s="1293"/>
      <c r="H32" s="423"/>
      <c r="I32" s="423" t="s">
        <v>241</v>
      </c>
    </row>
    <row r="33" spans="1:14" ht="15.75" x14ac:dyDescent="0.25">
      <c r="A33" s="129"/>
      <c r="B33" s="128"/>
      <c r="C33" s="128"/>
      <c r="D33" s="247"/>
      <c r="E33" s="501"/>
      <c r="F33" s="1291"/>
      <c r="G33" s="1291"/>
      <c r="H33" s="423"/>
      <c r="I33" s="130"/>
    </row>
    <row r="34" spans="1:14" s="431" customFormat="1" ht="15.75" x14ac:dyDescent="0.25">
      <c r="A34" s="207"/>
      <c r="B34" s="204" t="s">
        <v>214</v>
      </c>
      <c r="C34" s="204" t="s">
        <v>211</v>
      </c>
      <c r="D34" s="204" t="s">
        <v>216</v>
      </c>
      <c r="E34" s="204" t="s">
        <v>217</v>
      </c>
      <c r="F34" s="204" t="s">
        <v>218</v>
      </c>
      <c r="G34" s="204" t="s">
        <v>219</v>
      </c>
      <c r="H34" s="204" t="s">
        <v>291</v>
      </c>
      <c r="I34" s="204" t="s">
        <v>229</v>
      </c>
      <c r="J34" s="550"/>
      <c r="K34" s="692"/>
      <c r="L34" s="699"/>
      <c r="M34" s="260"/>
    </row>
    <row r="35" spans="1:14" s="260" customFormat="1" ht="15.75" x14ac:dyDescent="0.25">
      <c r="A35" s="562" t="s">
        <v>232</v>
      </c>
      <c r="B35" s="259">
        <v>100606.74</v>
      </c>
      <c r="C35" s="259">
        <v>562031.43000000005</v>
      </c>
      <c r="D35" s="546">
        <f>307998.6+4158648.38</f>
        <v>4466646.9799999995</v>
      </c>
      <c r="E35" s="834">
        <v>928435.43</v>
      </c>
      <c r="F35" s="546">
        <v>20577</v>
      </c>
      <c r="G35" s="319"/>
      <c r="H35" s="536"/>
      <c r="I35" s="259">
        <f>SUM(B35:H35)</f>
        <v>6078297.5799999991</v>
      </c>
      <c r="K35" s="691"/>
      <c r="L35" s="699"/>
    </row>
    <row r="36" spans="1:14" s="260" customFormat="1" ht="15" x14ac:dyDescent="0.2">
      <c r="A36" s="562" t="s">
        <v>233</v>
      </c>
      <c r="B36" s="259"/>
      <c r="C36" s="259"/>
      <c r="D36" s="546"/>
      <c r="E36" s="546">
        <v>3340.65</v>
      </c>
      <c r="F36" s="546"/>
      <c r="G36" s="319"/>
      <c r="H36" s="536"/>
      <c r="I36" s="259">
        <f>SUM(B36:H36)</f>
        <v>3340.65</v>
      </c>
      <c r="K36" s="691"/>
      <c r="L36" s="699"/>
    </row>
    <row r="37" spans="1:14" s="129" customFormat="1" ht="15.75" x14ac:dyDescent="0.25">
      <c r="A37" s="131" t="s">
        <v>234</v>
      </c>
      <c r="B37" s="132">
        <f>SUM(B35:B36)</f>
        <v>100606.74</v>
      </c>
      <c r="C37" s="132">
        <f t="shared" ref="C37:I37" si="4">SUM(C35:C36)</f>
        <v>562031.43000000005</v>
      </c>
      <c r="D37" s="132">
        <f t="shared" si="4"/>
        <v>4466646.9799999995</v>
      </c>
      <c r="E37" s="132">
        <f t="shared" si="4"/>
        <v>931776.08000000007</v>
      </c>
      <c r="F37" s="132">
        <f t="shared" si="4"/>
        <v>20577</v>
      </c>
      <c r="G37" s="132">
        <f t="shared" si="4"/>
        <v>0</v>
      </c>
      <c r="H37" s="132">
        <f t="shared" si="4"/>
        <v>0</v>
      </c>
      <c r="I37" s="132">
        <f t="shared" si="4"/>
        <v>6081638.2299999995</v>
      </c>
      <c r="K37" s="693"/>
      <c r="L37" s="691"/>
      <c r="M37" s="660"/>
    </row>
    <row r="38" spans="1:14" s="260" customFormat="1" ht="15.75" x14ac:dyDescent="0.25">
      <c r="A38" s="659" t="s">
        <v>553</v>
      </c>
      <c r="B38" s="259"/>
      <c r="C38" s="259"/>
      <c r="D38" s="546"/>
      <c r="E38" s="835"/>
      <c r="F38" s="546"/>
      <c r="G38" s="319"/>
      <c r="H38" s="536"/>
      <c r="I38" s="653">
        <f>SUM(D38:H38)</f>
        <v>0</v>
      </c>
      <c r="K38" s="691"/>
      <c r="L38" s="699"/>
    </row>
    <row r="39" spans="1:14" s="260" customFormat="1" ht="15" x14ac:dyDescent="0.2">
      <c r="A39" s="564" t="s">
        <v>235</v>
      </c>
      <c r="B39" s="259"/>
      <c r="C39" s="546"/>
      <c r="D39" s="319">
        <v>3700000</v>
      </c>
      <c r="E39" s="319">
        <v>928435.43</v>
      </c>
      <c r="F39" s="546"/>
      <c r="G39" s="319"/>
      <c r="H39" s="536"/>
      <c r="I39" s="319">
        <f>SUM(D39:H39)</f>
        <v>4628435.43</v>
      </c>
      <c r="J39" s="606" t="s">
        <v>431</v>
      </c>
      <c r="K39" s="691"/>
      <c r="L39" s="699">
        <f>'[1]1. LGF Phase 1 &amp; 2 16-17'!$I$39</f>
        <v>4200000</v>
      </c>
    </row>
    <row r="40" spans="1:14" s="260" customFormat="1" ht="15" x14ac:dyDescent="0.2">
      <c r="A40" s="564" t="s">
        <v>236</v>
      </c>
      <c r="B40" s="259">
        <f>B35</f>
        <v>100606.74</v>
      </c>
      <c r="C40" s="259">
        <v>476428.38</v>
      </c>
      <c r="D40" s="546"/>
      <c r="E40" s="836">
        <v>-251259.81</v>
      </c>
      <c r="F40" s="546"/>
      <c r="G40" s="319"/>
      <c r="H40" s="536"/>
      <c r="I40" s="259">
        <f>SUM(B40:H40)</f>
        <v>325775.31</v>
      </c>
      <c r="K40" s="691"/>
      <c r="L40" s="699"/>
    </row>
    <row r="41" spans="1:14" s="260" customFormat="1" ht="15" x14ac:dyDescent="0.2">
      <c r="A41" s="564" t="s">
        <v>238</v>
      </c>
      <c r="B41" s="562"/>
      <c r="C41" s="617">
        <v>85603.05</v>
      </c>
      <c r="D41" s="565">
        <v>766646.98</v>
      </c>
      <c r="E41" s="565">
        <f>138257.66+116342.8</f>
        <v>254600.46000000002</v>
      </c>
      <c r="F41" s="565">
        <f>F37</f>
        <v>20577</v>
      </c>
      <c r="G41" s="1219"/>
      <c r="H41" s="566"/>
      <c r="I41" s="259">
        <f>SUM(B41:H41)</f>
        <v>1127427.49</v>
      </c>
      <c r="K41" s="691"/>
      <c r="L41" s="699"/>
      <c r="N41" s="731"/>
    </row>
    <row r="42" spans="1:14" s="260" customFormat="1" ht="15" x14ac:dyDescent="0.2">
      <c r="A42" s="267" t="s">
        <v>322</v>
      </c>
      <c r="B42" s="267"/>
      <c r="C42" s="267"/>
      <c r="D42" s="567"/>
      <c r="E42" s="836"/>
      <c r="F42" s="567"/>
      <c r="G42" s="1220"/>
      <c r="H42" s="545"/>
      <c r="I42" s="658">
        <f>SUM(B42:H42)</f>
        <v>0</v>
      </c>
      <c r="K42" s="691"/>
      <c r="L42" s="699"/>
    </row>
    <row r="43" spans="1:14" s="129" customFormat="1" ht="15.75" x14ac:dyDescent="0.25">
      <c r="A43" s="131" t="s">
        <v>239</v>
      </c>
      <c r="B43" s="133">
        <f t="shared" ref="B43:I43" si="5">SUM(B38:B42)</f>
        <v>100606.74</v>
      </c>
      <c r="C43" s="133">
        <f t="shared" si="5"/>
        <v>562031.43000000005</v>
      </c>
      <c r="D43" s="133">
        <f t="shared" si="5"/>
        <v>4466646.9800000004</v>
      </c>
      <c r="E43" s="133">
        <f t="shared" si="5"/>
        <v>931776.08000000007</v>
      </c>
      <c r="F43" s="133">
        <f t="shared" si="5"/>
        <v>20577</v>
      </c>
      <c r="G43" s="246">
        <f t="shared" si="5"/>
        <v>0</v>
      </c>
      <c r="H43" s="246">
        <f t="shared" si="5"/>
        <v>0</v>
      </c>
      <c r="I43" s="246">
        <f t="shared" si="5"/>
        <v>6081638.2299999995</v>
      </c>
      <c r="J43" s="606" t="s">
        <v>431</v>
      </c>
      <c r="K43" s="704">
        <f>'[1]1. LGF Phase 1 &amp; 2 16-17'!$I$43</f>
        <v>5848653.9000000004</v>
      </c>
      <c r="L43" s="691"/>
      <c r="M43" s="266" t="s">
        <v>573</v>
      </c>
    </row>
    <row r="44" spans="1:14" s="260" customFormat="1" ht="7.5" customHeight="1" x14ac:dyDescent="0.2">
      <c r="A44" s="568"/>
      <c r="B44" s="569"/>
      <c r="C44" s="569"/>
      <c r="D44" s="247"/>
      <c r="E44" s="247"/>
      <c r="F44" s="247"/>
      <c r="G44" s="569"/>
      <c r="H44" s="569"/>
      <c r="I44" s="569"/>
      <c r="K44" s="691"/>
      <c r="L44" s="699"/>
    </row>
    <row r="45" spans="1:14" s="429" customFormat="1" ht="16.5" thickBot="1" x14ac:dyDescent="0.3">
      <c r="A45" s="135" t="s">
        <v>240</v>
      </c>
      <c r="B45" s="136">
        <v>100606.74</v>
      </c>
      <c r="C45" s="136">
        <v>562031.43000000005</v>
      </c>
      <c r="D45" s="136">
        <v>4466646.9800000004</v>
      </c>
      <c r="E45" s="136">
        <f>E35</f>
        <v>928435.43</v>
      </c>
      <c r="F45" s="136">
        <f>F35</f>
        <v>20577</v>
      </c>
      <c r="G45" s="136">
        <f>G35</f>
        <v>0</v>
      </c>
      <c r="H45" s="136">
        <f>H35</f>
        <v>0</v>
      </c>
      <c r="I45" s="136">
        <f>SUM(B45:G45)</f>
        <v>6078297.5800000001</v>
      </c>
      <c r="J45" s="552"/>
      <c r="K45" s="692"/>
      <c r="L45" s="691"/>
      <c r="M45" s="660"/>
    </row>
    <row r="46" spans="1:14" s="260" customFormat="1" ht="16.5" thickTop="1" x14ac:dyDescent="0.25">
      <c r="A46" s="261" t="s">
        <v>242</v>
      </c>
      <c r="B46" s="262"/>
      <c r="C46" s="262"/>
      <c r="D46" s="262"/>
      <c r="E46" s="426"/>
      <c r="F46" s="426"/>
      <c r="G46" s="426"/>
      <c r="H46" s="262"/>
      <c r="I46" s="139"/>
      <c r="J46" s="537"/>
      <c r="K46" s="691"/>
      <c r="L46" s="699"/>
    </row>
    <row r="47" spans="1:14" s="260" customFormat="1" ht="15.75" x14ac:dyDescent="0.25">
      <c r="A47" s="263"/>
      <c r="B47" s="262"/>
      <c r="C47" s="262"/>
      <c r="D47" s="262"/>
      <c r="E47" s="426"/>
      <c r="F47" s="426"/>
      <c r="G47" s="426"/>
      <c r="H47" s="262"/>
      <c r="I47" s="139"/>
      <c r="J47" s="537"/>
      <c r="K47" s="691"/>
      <c r="L47" s="699"/>
    </row>
    <row r="48" spans="1:14" s="260" customFormat="1" ht="15.75" x14ac:dyDescent="0.25">
      <c r="A48" s="734" t="s">
        <v>359</v>
      </c>
      <c r="D48" s="1297" t="s">
        <v>516</v>
      </c>
      <c r="E48" s="1297"/>
      <c r="F48" s="1293" t="s">
        <v>321</v>
      </c>
      <c r="G48" s="1293"/>
      <c r="H48" s="423"/>
      <c r="I48" s="258" t="s">
        <v>243</v>
      </c>
      <c r="J48" s="537"/>
      <c r="K48" s="691"/>
      <c r="L48" s="699"/>
    </row>
    <row r="49" spans="1:18" s="260" customFormat="1" ht="15.75" x14ac:dyDescent="0.25">
      <c r="A49" s="129"/>
      <c r="B49" s="514"/>
      <c r="C49" s="514"/>
      <c r="D49" s="247"/>
      <c r="E49" s="501"/>
      <c r="F49" s="1291"/>
      <c r="G49" s="1291"/>
      <c r="H49" s="423"/>
      <c r="I49" s="130" t="s">
        <v>437</v>
      </c>
      <c r="J49" s="537"/>
      <c r="K49" s="691"/>
      <c r="L49" s="699"/>
    </row>
    <row r="50" spans="1:18" s="431" customFormat="1" ht="15.75" x14ac:dyDescent="0.25">
      <c r="A50" s="207"/>
      <c r="B50" s="204" t="s">
        <v>214</v>
      </c>
      <c r="C50" s="204" t="s">
        <v>211</v>
      </c>
      <c r="D50" s="204" t="s">
        <v>216</v>
      </c>
      <c r="E50" s="204" t="s">
        <v>217</v>
      </c>
      <c r="F50" s="204" t="s">
        <v>218</v>
      </c>
      <c r="G50" s="204" t="s">
        <v>219</v>
      </c>
      <c r="H50" s="204" t="s">
        <v>291</v>
      </c>
      <c r="I50" s="204" t="s">
        <v>229</v>
      </c>
      <c r="J50" s="550"/>
      <c r="K50" s="692"/>
      <c r="L50" s="699"/>
      <c r="M50" s="260"/>
    </row>
    <row r="51" spans="1:18" s="260" customFormat="1" ht="15.75" x14ac:dyDescent="0.25">
      <c r="A51" s="562" t="s">
        <v>232</v>
      </c>
      <c r="B51" s="259"/>
      <c r="C51" s="259">
        <v>190417.21</v>
      </c>
      <c r="D51" s="546">
        <f>1231613.48+2088.5</f>
        <v>1233701.98</v>
      </c>
      <c r="E51" s="570">
        <v>422205.59</v>
      </c>
      <c r="F51" s="546">
        <v>15906.58</v>
      </c>
      <c r="G51" s="319"/>
      <c r="H51" s="536"/>
      <c r="I51" s="259">
        <f>SUM(B51:H51)</f>
        <v>1862231.36</v>
      </c>
      <c r="K51" s="691"/>
      <c r="L51" s="699"/>
    </row>
    <row r="52" spans="1:18" s="260" customFormat="1" ht="15" x14ac:dyDescent="0.2">
      <c r="A52" s="562" t="s">
        <v>233</v>
      </c>
      <c r="B52" s="259"/>
      <c r="C52" s="259"/>
      <c r="D52" s="546"/>
      <c r="E52" s="546"/>
      <c r="F52" s="546"/>
      <c r="G52" s="319"/>
      <c r="H52" s="536"/>
      <c r="I52" s="259">
        <f>SUM(B52:H52)</f>
        <v>0</v>
      </c>
      <c r="K52" s="691"/>
      <c r="L52" s="699"/>
    </row>
    <row r="53" spans="1:18" s="129" customFormat="1" ht="15.75" x14ac:dyDescent="0.25">
      <c r="A53" s="131" t="s">
        <v>234</v>
      </c>
      <c r="B53" s="132">
        <f>SUM(B51:B52)</f>
        <v>0</v>
      </c>
      <c r="C53" s="132">
        <f t="shared" ref="C53:I53" si="6">SUM(C51:C52)</f>
        <v>190417.21</v>
      </c>
      <c r="D53" s="132">
        <f t="shared" si="6"/>
        <v>1233701.98</v>
      </c>
      <c r="E53" s="132">
        <f t="shared" si="6"/>
        <v>422205.59</v>
      </c>
      <c r="F53" s="132">
        <f t="shared" si="6"/>
        <v>15906.58</v>
      </c>
      <c r="G53" s="132">
        <f t="shared" si="6"/>
        <v>0</v>
      </c>
      <c r="H53" s="132">
        <f t="shared" si="6"/>
        <v>0</v>
      </c>
      <c r="I53" s="132">
        <f t="shared" si="6"/>
        <v>1862231.36</v>
      </c>
      <c r="K53" s="693"/>
      <c r="L53" s="691"/>
      <c r="M53" s="660"/>
    </row>
    <row r="54" spans="1:18" s="260" customFormat="1" ht="15" x14ac:dyDescent="0.2">
      <c r="A54" s="562"/>
      <c r="B54" s="259"/>
      <c r="C54" s="259"/>
      <c r="D54" s="546"/>
      <c r="E54" s="546"/>
      <c r="F54" s="546"/>
      <c r="G54" s="319"/>
      <c r="H54" s="536"/>
      <c r="I54" s="259"/>
      <c r="K54" s="691"/>
      <c r="L54" s="699"/>
    </row>
    <row r="55" spans="1:18" s="260" customFormat="1" ht="15" x14ac:dyDescent="0.2">
      <c r="A55" s="562" t="s">
        <v>235</v>
      </c>
      <c r="B55" s="259"/>
      <c r="C55" s="319">
        <v>6532.91</v>
      </c>
      <c r="D55" s="319">
        <f>D51</f>
        <v>1233701.98</v>
      </c>
      <c r="E55" s="319">
        <v>422205.59</v>
      </c>
      <c r="F55" s="319">
        <f>F53</f>
        <v>15906.58</v>
      </c>
      <c r="G55" s="319"/>
      <c r="H55" s="536"/>
      <c r="I55" s="319">
        <f>SUM(B55:H55)</f>
        <v>1678347.06</v>
      </c>
      <c r="J55" s="606" t="s">
        <v>431</v>
      </c>
      <c r="K55" s="691"/>
      <c r="L55" s="703">
        <f>'[1]1. LGF Phase 1 &amp; 2 16-17'!$I$55</f>
        <v>1625234.89</v>
      </c>
      <c r="M55" s="93" t="s">
        <v>570</v>
      </c>
      <c r="R55">
        <v>2129907</v>
      </c>
    </row>
    <row r="56" spans="1:18" s="260" customFormat="1" ht="15" x14ac:dyDescent="0.2">
      <c r="A56" s="562" t="s">
        <v>236</v>
      </c>
      <c r="B56" s="259">
        <f>B51</f>
        <v>0</v>
      </c>
      <c r="C56" s="259">
        <v>183884.3</v>
      </c>
      <c r="D56" s="546"/>
      <c r="E56" s="546"/>
      <c r="F56" s="546"/>
      <c r="G56" s="319"/>
      <c r="H56" s="536"/>
      <c r="I56" s="259">
        <f>SUM(B56:H56)</f>
        <v>183884.3</v>
      </c>
      <c r="K56" s="691"/>
      <c r="L56" s="699"/>
      <c r="R56">
        <v>-15000</v>
      </c>
    </row>
    <row r="57" spans="1:18" s="260" customFormat="1" ht="15" x14ac:dyDescent="0.2">
      <c r="A57" s="267" t="s">
        <v>238</v>
      </c>
      <c r="B57" s="259"/>
      <c r="C57" s="259"/>
      <c r="D57" s="546"/>
      <c r="E57" s="546"/>
      <c r="F57" s="546"/>
      <c r="G57" s="319">
        <v>0</v>
      </c>
      <c r="H57" s="536"/>
      <c r="I57" s="259">
        <f>SUM(B57:H57)</f>
        <v>0</v>
      </c>
      <c r="K57" s="691"/>
      <c r="L57" s="699"/>
      <c r="M57" s="93" t="s">
        <v>572</v>
      </c>
      <c r="R57">
        <v>-104494</v>
      </c>
    </row>
    <row r="58" spans="1:18" s="260" customFormat="1" ht="15.75" x14ac:dyDescent="0.25">
      <c r="A58" s="131" t="s">
        <v>239</v>
      </c>
      <c r="B58" s="133">
        <f>SUM(B55:B57)</f>
        <v>0</v>
      </c>
      <c r="C58" s="133">
        <f t="shared" ref="C58:I58" si="7">SUM(C55:C57)</f>
        <v>190417.21</v>
      </c>
      <c r="D58" s="133">
        <f t="shared" si="7"/>
        <v>1233701.98</v>
      </c>
      <c r="E58" s="133">
        <f t="shared" si="7"/>
        <v>422205.59</v>
      </c>
      <c r="F58" s="133">
        <f t="shared" si="7"/>
        <v>15906.58</v>
      </c>
      <c r="G58" s="133">
        <f t="shared" si="7"/>
        <v>0</v>
      </c>
      <c r="H58" s="133">
        <f t="shared" si="7"/>
        <v>0</v>
      </c>
      <c r="I58" s="133">
        <f t="shared" si="7"/>
        <v>1862231.36</v>
      </c>
      <c r="K58" s="702">
        <f>'[1]1. LGF Phase 1 &amp; 2 16-17'!$I$58</f>
        <v>3939026.9699999997</v>
      </c>
      <c r="L58" s="699"/>
      <c r="M58" s="93" t="s">
        <v>571</v>
      </c>
    </row>
    <row r="59" spans="1:18" s="260" customFormat="1" ht="7.5" customHeight="1" x14ac:dyDescent="0.2">
      <c r="A59" s="569"/>
      <c r="B59" s="569"/>
      <c r="C59" s="569"/>
      <c r="D59" s="247"/>
      <c r="E59" s="247"/>
      <c r="F59" s="247"/>
      <c r="G59" s="569"/>
      <c r="H59" s="569"/>
      <c r="I59" s="569"/>
      <c r="K59" s="691"/>
      <c r="L59" s="699"/>
    </row>
    <row r="60" spans="1:18" s="429" customFormat="1" ht="16.5" thickBot="1" x14ac:dyDescent="0.3">
      <c r="A60" s="135" t="s">
        <v>240</v>
      </c>
      <c r="B60" s="136">
        <v>0</v>
      </c>
      <c r="C60" s="136">
        <f>C58</f>
        <v>190417.21</v>
      </c>
      <c r="D60" s="136">
        <v>1233701.98</v>
      </c>
      <c r="E60" s="136">
        <f>E51</f>
        <v>422205.59</v>
      </c>
      <c r="F60" s="136">
        <f>F51</f>
        <v>15906.58</v>
      </c>
      <c r="G60" s="136">
        <f>G51</f>
        <v>0</v>
      </c>
      <c r="H60" s="136">
        <f>H51</f>
        <v>0</v>
      </c>
      <c r="I60" s="136">
        <f>SUM(B60:G60)</f>
        <v>1862231.36</v>
      </c>
      <c r="J60" s="552"/>
      <c r="K60" s="692"/>
      <c r="L60" s="691"/>
      <c r="M60" s="660"/>
    </row>
    <row r="61" spans="1:18" ht="15.75" thickTop="1" x14ac:dyDescent="0.2">
      <c r="A61" s="128"/>
      <c r="B61" s="128"/>
      <c r="C61" s="128"/>
      <c r="D61" s="247"/>
      <c r="E61" s="501"/>
      <c r="F61" s="501"/>
      <c r="G61" s="144"/>
      <c r="H61" s="128"/>
      <c r="I61" s="128"/>
    </row>
    <row r="62" spans="1:18" ht="15.75" x14ac:dyDescent="0.25">
      <c r="A62" s="734" t="s">
        <v>612</v>
      </c>
      <c r="B62" s="128"/>
      <c r="C62" s="128"/>
      <c r="D62" s="247"/>
      <c r="E62" s="501"/>
      <c r="F62" s="501"/>
      <c r="G62" s="144"/>
      <c r="H62" s="128"/>
      <c r="I62" s="128"/>
    </row>
    <row r="63" spans="1:18" ht="15" x14ac:dyDescent="0.2">
      <c r="A63" s="128"/>
      <c r="B63" s="128"/>
      <c r="C63" s="128"/>
      <c r="D63" s="247"/>
      <c r="E63" s="501"/>
      <c r="F63" s="501"/>
      <c r="G63" s="144"/>
      <c r="H63" s="128"/>
      <c r="I63" s="128"/>
    </row>
    <row r="64" spans="1:18" ht="15.75" x14ac:dyDescent="0.25">
      <c r="A64" s="207"/>
      <c r="B64" s="204" t="s">
        <v>214</v>
      </c>
      <c r="C64" s="204" t="s">
        <v>211</v>
      </c>
      <c r="D64" s="204" t="s">
        <v>216</v>
      </c>
      <c r="E64" s="204" t="s">
        <v>217</v>
      </c>
      <c r="F64" s="204" t="s">
        <v>218</v>
      </c>
      <c r="G64" s="204" t="s">
        <v>219</v>
      </c>
      <c r="H64" s="204" t="s">
        <v>291</v>
      </c>
      <c r="I64" s="204" t="s">
        <v>229</v>
      </c>
    </row>
    <row r="65" spans="1:9" ht="15.75" x14ac:dyDescent="0.25">
      <c r="A65" s="562" t="s">
        <v>232</v>
      </c>
      <c r="B65" s="259"/>
      <c r="C65" s="259"/>
      <c r="D65" s="546"/>
      <c r="E65" s="834">
        <v>531605.93000000005</v>
      </c>
      <c r="F65" s="546">
        <v>3053728</v>
      </c>
      <c r="G65" s="319"/>
      <c r="H65" s="536"/>
      <c r="I65" s="259">
        <f>SUM(B65:H65)</f>
        <v>3585333.93</v>
      </c>
    </row>
    <row r="66" spans="1:9" ht="15" x14ac:dyDescent="0.2">
      <c r="A66" s="562" t="s">
        <v>233</v>
      </c>
      <c r="B66" s="259"/>
      <c r="C66" s="259"/>
      <c r="D66" s="546"/>
      <c r="E66" s="546"/>
      <c r="F66" s="546"/>
      <c r="G66" s="319">
        <v>180554.18</v>
      </c>
      <c r="H66" s="536"/>
      <c r="I66" s="259">
        <f>SUM(B66:H66)</f>
        <v>180554.18</v>
      </c>
    </row>
    <row r="67" spans="1:9" ht="15.75" x14ac:dyDescent="0.25">
      <c r="A67" s="131" t="s">
        <v>234</v>
      </c>
      <c r="B67" s="132">
        <f>SUM(B65:B66)</f>
        <v>0</v>
      </c>
      <c r="C67" s="132">
        <f t="shared" ref="C67:I67" si="8">SUM(C65:C66)</f>
        <v>0</v>
      </c>
      <c r="D67" s="132">
        <f t="shared" si="8"/>
        <v>0</v>
      </c>
      <c r="E67" s="132">
        <f t="shared" si="8"/>
        <v>531605.93000000005</v>
      </c>
      <c r="F67" s="132">
        <f t="shared" si="8"/>
        <v>3053728</v>
      </c>
      <c r="G67" s="132">
        <f t="shared" si="8"/>
        <v>180554.18</v>
      </c>
      <c r="H67" s="132">
        <f t="shared" si="8"/>
        <v>0</v>
      </c>
      <c r="I67" s="132">
        <f t="shared" si="8"/>
        <v>3765888.1100000003</v>
      </c>
    </row>
    <row r="68" spans="1:9" ht="15" x14ac:dyDescent="0.2">
      <c r="A68" s="562"/>
      <c r="B68" s="259"/>
      <c r="C68" s="259"/>
      <c r="D68" s="546"/>
      <c r="E68" s="546"/>
      <c r="F68" s="546"/>
      <c r="G68" s="319"/>
      <c r="H68" s="536"/>
      <c r="I68" s="259"/>
    </row>
    <row r="69" spans="1:9" ht="15" x14ac:dyDescent="0.2">
      <c r="A69" s="562" t="s">
        <v>235</v>
      </c>
      <c r="B69" s="259"/>
      <c r="C69" s="546"/>
      <c r="D69" s="546"/>
      <c r="E69" s="319">
        <v>531605.93000000005</v>
      </c>
      <c r="F69" s="319">
        <f>664093+2389635</f>
        <v>3053728</v>
      </c>
      <c r="G69" s="319"/>
      <c r="H69" s="536"/>
      <c r="I69" s="319">
        <f t="shared" ref="I69:I74" si="9">SUM(B69:H69)</f>
        <v>3585333.93</v>
      </c>
    </row>
    <row r="70" spans="1:9" ht="15" x14ac:dyDescent="0.2">
      <c r="A70" s="837" t="s">
        <v>604</v>
      </c>
      <c r="B70" s="259"/>
      <c r="C70" s="546"/>
      <c r="D70" s="546"/>
      <c r="E70" s="546"/>
      <c r="F70" s="546"/>
      <c r="G70" s="319"/>
      <c r="H70" s="536"/>
      <c r="I70" s="546">
        <f t="shared" si="9"/>
        <v>0</v>
      </c>
    </row>
    <row r="71" spans="1:9" ht="15" x14ac:dyDescent="0.2">
      <c r="A71" s="837" t="s">
        <v>605</v>
      </c>
      <c r="B71" s="259"/>
      <c r="C71" s="546"/>
      <c r="D71" s="546"/>
      <c r="E71" s="546"/>
      <c r="F71" s="546"/>
      <c r="G71" s="319">
        <v>180554.18</v>
      </c>
      <c r="H71" s="536"/>
      <c r="I71" s="546">
        <f t="shared" si="9"/>
        <v>180554.18</v>
      </c>
    </row>
    <row r="72" spans="1:9" ht="15" x14ac:dyDescent="0.2">
      <c r="A72" s="837" t="s">
        <v>606</v>
      </c>
      <c r="B72" s="259"/>
      <c r="C72" s="259"/>
      <c r="D72" s="546"/>
      <c r="E72" s="546"/>
      <c r="F72" s="546"/>
      <c r="G72" s="319"/>
      <c r="H72" s="536"/>
      <c r="I72" s="259">
        <f t="shared" si="9"/>
        <v>0</v>
      </c>
    </row>
    <row r="73" spans="1:9" ht="15" x14ac:dyDescent="0.2">
      <c r="A73" s="837" t="s">
        <v>607</v>
      </c>
      <c r="B73" s="259"/>
      <c r="C73" s="259"/>
      <c r="D73" s="546"/>
      <c r="E73" s="546"/>
      <c r="F73" s="546"/>
      <c r="G73" s="319"/>
      <c r="H73" s="536"/>
      <c r="I73" s="259">
        <f t="shared" si="9"/>
        <v>0</v>
      </c>
    </row>
    <row r="74" spans="1:9" ht="15" x14ac:dyDescent="0.2">
      <c r="A74" s="837" t="s">
        <v>608</v>
      </c>
      <c r="B74" s="259"/>
      <c r="C74" s="259"/>
      <c r="D74" s="546"/>
      <c r="E74" s="546"/>
      <c r="F74" s="546"/>
      <c r="G74" s="319">
        <v>0</v>
      </c>
      <c r="H74" s="536"/>
      <c r="I74" s="259">
        <f t="shared" si="9"/>
        <v>0</v>
      </c>
    </row>
    <row r="75" spans="1:9" ht="15.75" x14ac:dyDescent="0.25">
      <c r="A75" s="131" t="s">
        <v>239</v>
      </c>
      <c r="B75" s="133">
        <f>SUM(B69:B74)</f>
        <v>0</v>
      </c>
      <c r="C75" s="133">
        <f t="shared" ref="C75:I75" si="10">SUM(C69:C74)</f>
        <v>0</v>
      </c>
      <c r="D75" s="133">
        <f t="shared" si="10"/>
        <v>0</v>
      </c>
      <c r="E75" s="133">
        <f t="shared" si="10"/>
        <v>531605.93000000005</v>
      </c>
      <c r="F75" s="133">
        <f t="shared" si="10"/>
        <v>3053728</v>
      </c>
      <c r="G75" s="133">
        <f t="shared" si="10"/>
        <v>180554.18</v>
      </c>
      <c r="H75" s="133">
        <f t="shared" si="10"/>
        <v>0</v>
      </c>
      <c r="I75" s="133">
        <f t="shared" si="10"/>
        <v>3765888.1100000003</v>
      </c>
    </row>
    <row r="76" spans="1:9" ht="15" x14ac:dyDescent="0.2">
      <c r="A76" s="569"/>
      <c r="B76" s="569"/>
      <c r="C76" s="569"/>
      <c r="D76" s="247"/>
      <c r="E76" s="247"/>
      <c r="F76" s="247"/>
      <c r="G76" s="569"/>
      <c r="H76" s="569"/>
      <c r="I76" s="569"/>
    </row>
    <row r="77" spans="1:9" ht="16.5" thickBot="1" x14ac:dyDescent="0.3">
      <c r="A77" s="135" t="s">
        <v>240</v>
      </c>
      <c r="B77" s="136">
        <v>0</v>
      </c>
      <c r="C77" s="136">
        <f>C75</f>
        <v>0</v>
      </c>
      <c r="D77" s="136">
        <v>1233701.98</v>
      </c>
      <c r="E77" s="136">
        <f>E65</f>
        <v>531605.93000000005</v>
      </c>
      <c r="F77" s="136">
        <f>F65</f>
        <v>3053728</v>
      </c>
      <c r="G77" s="136">
        <f>G65</f>
        <v>0</v>
      </c>
      <c r="H77" s="136">
        <f>H65</f>
        <v>0</v>
      </c>
      <c r="I77" s="136">
        <f>SUM(B77:G77)</f>
        <v>4819035.91</v>
      </c>
    </row>
    <row r="78" spans="1:9" ht="15.75" thickTop="1" x14ac:dyDescent="0.2">
      <c r="A78" s="128"/>
      <c r="B78" s="128"/>
      <c r="C78" s="128"/>
      <c r="D78" s="247"/>
      <c r="E78" s="501"/>
      <c r="F78" s="501"/>
      <c r="G78" s="144"/>
      <c r="H78" s="128"/>
      <c r="I78" s="128"/>
    </row>
    <row r="79" spans="1:9" ht="15.75" x14ac:dyDescent="0.25">
      <c r="A79" s="734" t="s">
        <v>613</v>
      </c>
      <c r="E79" s="609"/>
      <c r="F79" s="1293" t="s">
        <v>321</v>
      </c>
      <c r="G79" s="1293"/>
      <c r="H79" s="423"/>
      <c r="I79" s="130" t="s">
        <v>244</v>
      </c>
    </row>
    <row r="80" spans="1:9" ht="15.75" x14ac:dyDescent="0.25">
      <c r="A80" s="129"/>
      <c r="B80" s="128"/>
      <c r="C80" s="128"/>
      <c r="D80" s="247"/>
      <c r="E80" s="501"/>
      <c r="F80" s="1291"/>
      <c r="G80" s="1291"/>
      <c r="H80" s="423"/>
      <c r="I80" s="130"/>
    </row>
    <row r="81" spans="1:14" s="430" customFormat="1" ht="15.75" x14ac:dyDescent="0.25">
      <c r="A81" s="207"/>
      <c r="B81" s="204" t="s">
        <v>214</v>
      </c>
      <c r="C81" s="204" t="s">
        <v>211</v>
      </c>
      <c r="D81" s="204" t="s">
        <v>216</v>
      </c>
      <c r="E81" s="204" t="s">
        <v>217</v>
      </c>
      <c r="F81" s="204" t="s">
        <v>218</v>
      </c>
      <c r="G81" s="204" t="s">
        <v>219</v>
      </c>
      <c r="H81" s="204" t="s">
        <v>291</v>
      </c>
      <c r="I81" s="204" t="s">
        <v>229</v>
      </c>
      <c r="J81" s="550"/>
      <c r="K81" s="692"/>
      <c r="L81" s="699"/>
      <c r="M81" s="93"/>
    </row>
    <row r="82" spans="1:14" s="260" customFormat="1" ht="15.75" x14ac:dyDescent="0.25">
      <c r="A82" s="562" t="s">
        <v>232</v>
      </c>
      <c r="B82" s="259">
        <v>38269.269999999997</v>
      </c>
      <c r="C82" s="259">
        <v>910513</v>
      </c>
      <c r="D82" s="546">
        <v>1478206.81</v>
      </c>
      <c r="E82" s="834">
        <f>4727699.56+262621.24+29583.72</f>
        <v>5019904.5199999996</v>
      </c>
      <c r="F82" s="546">
        <v>4272460.3899999997</v>
      </c>
      <c r="G82" s="570"/>
      <c r="H82" s="534"/>
      <c r="I82" s="259">
        <f>SUM(B82:H82)</f>
        <v>11719353.989999998</v>
      </c>
      <c r="K82" s="691"/>
      <c r="L82" s="699"/>
    </row>
    <row r="83" spans="1:14" s="260" customFormat="1" ht="15" x14ac:dyDescent="0.2">
      <c r="A83" s="562" t="s">
        <v>233</v>
      </c>
      <c r="B83" s="259"/>
      <c r="C83" s="571"/>
      <c r="D83" s="546"/>
      <c r="E83" s="546"/>
      <c r="F83" s="546"/>
      <c r="G83" s="319">
        <f>G91</f>
        <v>20462720.59</v>
      </c>
      <c r="H83" s="536">
        <v>4642940.4400000004</v>
      </c>
      <c r="I83" s="259">
        <f>SUM(B83:H83)</f>
        <v>25105661.030000001</v>
      </c>
      <c r="K83" s="691"/>
      <c r="L83" s="699"/>
    </row>
    <row r="84" spans="1:14" s="260" customFormat="1" ht="15.75" x14ac:dyDescent="0.25">
      <c r="A84" s="131" t="s">
        <v>234</v>
      </c>
      <c r="B84" s="132">
        <f>SUM(B82:B83)</f>
        <v>38269.269999999997</v>
      </c>
      <c r="C84" s="132">
        <f>SUM(C82:C83)</f>
        <v>910513</v>
      </c>
      <c r="D84" s="132">
        <f t="shared" ref="D84:I84" si="11">SUM(D82:D83)</f>
        <v>1478206.81</v>
      </c>
      <c r="E84" s="132">
        <f t="shared" si="11"/>
        <v>5019904.5199999996</v>
      </c>
      <c r="F84" s="132">
        <f t="shared" si="11"/>
        <v>4272460.3899999997</v>
      </c>
      <c r="G84" s="132">
        <f t="shared" si="11"/>
        <v>20462720.59</v>
      </c>
      <c r="H84" s="132">
        <f t="shared" si="11"/>
        <v>4642940.4400000004</v>
      </c>
      <c r="I84" s="132">
        <f t="shared" si="11"/>
        <v>36825015.019999996</v>
      </c>
      <c r="J84" s="569"/>
      <c r="K84" s="693"/>
      <c r="L84" s="699"/>
    </row>
    <row r="85" spans="1:14" s="260" customFormat="1" ht="15" x14ac:dyDescent="0.2">
      <c r="A85" s="562"/>
      <c r="B85" s="259"/>
      <c r="C85" s="259"/>
      <c r="D85" s="546"/>
      <c r="E85" s="546"/>
      <c r="F85" s="546"/>
      <c r="G85" s="319"/>
      <c r="H85" s="536"/>
      <c r="I85" s="259"/>
      <c r="J85" s="569"/>
      <c r="K85" s="693"/>
      <c r="L85" s="699"/>
    </row>
    <row r="86" spans="1:14" s="260" customFormat="1" ht="15" x14ac:dyDescent="0.2">
      <c r="A86" s="562" t="s">
        <v>235</v>
      </c>
      <c r="B86" s="259"/>
      <c r="C86" s="259"/>
      <c r="D86" s="319">
        <v>1478206.81</v>
      </c>
      <c r="E86" s="319">
        <v>4727699.5599999996</v>
      </c>
      <c r="F86" s="319">
        <f>F82</f>
        <v>4272460.3899999997</v>
      </c>
      <c r="G86" s="319">
        <v>10892300.439999999</v>
      </c>
      <c r="H86" s="536"/>
      <c r="I86" s="319">
        <f>SUM(B86:H86)</f>
        <v>21370667.199999996</v>
      </c>
      <c r="J86" s="606" t="s">
        <v>431</v>
      </c>
      <c r="K86" s="693"/>
      <c r="L86" s="699">
        <f>'[1]1. LGF Phase 1 &amp; 2 16-17'!$I$69</f>
        <v>24298206.810000002</v>
      </c>
      <c r="N86" s="731"/>
    </row>
    <row r="87" spans="1:14" s="260" customFormat="1" ht="15" x14ac:dyDescent="0.2">
      <c r="A87" s="562" t="s">
        <v>236</v>
      </c>
      <c r="B87" s="259">
        <f>B82</f>
        <v>38269.269999999997</v>
      </c>
      <c r="C87" s="259">
        <v>860513</v>
      </c>
      <c r="D87" s="546"/>
      <c r="E87" s="546"/>
      <c r="F87" s="546"/>
      <c r="G87" s="319"/>
      <c r="H87" s="536"/>
      <c r="I87" s="259">
        <f>SUM(B87:H87)</f>
        <v>898782.27</v>
      </c>
      <c r="J87" s="569"/>
      <c r="K87" s="693"/>
      <c r="L87" s="699"/>
    </row>
    <row r="88" spans="1:14" s="260" customFormat="1" ht="15" x14ac:dyDescent="0.2">
      <c r="A88" s="562" t="s">
        <v>237</v>
      </c>
      <c r="B88" s="259"/>
      <c r="C88" s="571">
        <v>50000</v>
      </c>
      <c r="D88" s="546"/>
      <c r="E88" s="546"/>
      <c r="F88" s="546"/>
      <c r="G88" s="319"/>
      <c r="H88" s="536"/>
      <c r="I88" s="259">
        <f>SUM(B88:H88)</f>
        <v>50000</v>
      </c>
      <c r="J88" s="569"/>
      <c r="K88" s="693"/>
      <c r="L88" s="699"/>
    </row>
    <row r="89" spans="1:14" s="260" customFormat="1" ht="15" x14ac:dyDescent="0.2">
      <c r="A89" s="562" t="s">
        <v>238</v>
      </c>
      <c r="B89" s="562"/>
      <c r="C89" s="572"/>
      <c r="D89" s="565"/>
      <c r="E89" s="565">
        <v>292204.96000000002</v>
      </c>
      <c r="F89" s="565"/>
      <c r="G89" s="1219">
        <v>73447.149999999994</v>
      </c>
      <c r="H89" s="566"/>
      <c r="I89" s="259">
        <f>SUM(B89:H89)</f>
        <v>365652.11</v>
      </c>
      <c r="J89" s="569"/>
      <c r="K89" s="693"/>
      <c r="L89" s="699"/>
    </row>
    <row r="90" spans="1:14" s="260" customFormat="1" ht="15" x14ac:dyDescent="0.2">
      <c r="A90" s="267" t="s">
        <v>322</v>
      </c>
      <c r="B90" s="562"/>
      <c r="C90" s="573"/>
      <c r="D90" s="565"/>
      <c r="E90" s="567"/>
      <c r="F90" s="567"/>
      <c r="G90" s="1220">
        <v>9496973</v>
      </c>
      <c r="H90" s="545">
        <f>H84</f>
        <v>4642940.4400000004</v>
      </c>
      <c r="I90" s="259">
        <f>SUM(B90:H90)</f>
        <v>14139913.440000001</v>
      </c>
      <c r="J90" s="569"/>
      <c r="K90" s="693"/>
      <c r="L90" s="699"/>
    </row>
    <row r="91" spans="1:14" s="260" customFormat="1" ht="15.75" x14ac:dyDescent="0.25">
      <c r="A91" s="131" t="s">
        <v>239</v>
      </c>
      <c r="B91" s="133">
        <f>SUM(B86:B90)</f>
        <v>38269.269999999997</v>
      </c>
      <c r="C91" s="133">
        <f t="shared" ref="C91:I91" si="12">SUM(C86:C90)</f>
        <v>910513</v>
      </c>
      <c r="D91" s="133">
        <f t="shared" si="12"/>
        <v>1478206.81</v>
      </c>
      <c r="E91" s="133">
        <f t="shared" si="12"/>
        <v>5019904.5199999996</v>
      </c>
      <c r="F91" s="133">
        <f t="shared" si="12"/>
        <v>4272460.3899999997</v>
      </c>
      <c r="G91" s="133">
        <f>SUM(G86:G90)</f>
        <v>20462720.59</v>
      </c>
      <c r="H91" s="133">
        <f>SUM(H86:H90)</f>
        <v>4642940.4400000004</v>
      </c>
      <c r="I91" s="133">
        <f t="shared" si="12"/>
        <v>36825015.019999996</v>
      </c>
      <c r="J91" s="606" t="s">
        <v>431</v>
      </c>
      <c r="K91" s="693">
        <f>'[1]1. LGF Phase 1 &amp; 2 16-17'!$I$74</f>
        <v>44390743.230000004</v>
      </c>
      <c r="L91" s="699"/>
      <c r="N91" s="731"/>
    </row>
    <row r="92" spans="1:14" s="260" customFormat="1" ht="7.5" customHeight="1" x14ac:dyDescent="0.2">
      <c r="A92" s="569"/>
      <c r="B92" s="569"/>
      <c r="C92" s="569"/>
      <c r="D92" s="247"/>
      <c r="E92" s="247"/>
      <c r="F92" s="247"/>
      <c r="G92" s="569"/>
      <c r="H92" s="569"/>
      <c r="I92" s="569"/>
      <c r="J92" s="569"/>
      <c r="K92" s="693"/>
      <c r="L92" s="699"/>
    </row>
    <row r="93" spans="1:14" s="429" customFormat="1" ht="16.5" thickBot="1" x14ac:dyDescent="0.3">
      <c r="A93" s="135" t="s">
        <v>240</v>
      </c>
      <c r="B93" s="136">
        <f>B91</f>
        <v>38269.269999999997</v>
      </c>
      <c r="C93" s="136">
        <f>C91</f>
        <v>910513</v>
      </c>
      <c r="D93" s="136">
        <v>1478206.81</v>
      </c>
      <c r="E93" s="136">
        <f>E82</f>
        <v>5019904.5199999996</v>
      </c>
      <c r="F93" s="136">
        <f>F82</f>
        <v>4272460.3899999997</v>
      </c>
      <c r="G93" s="136">
        <f>G82</f>
        <v>0</v>
      </c>
      <c r="H93" s="136">
        <f>H82</f>
        <v>0</v>
      </c>
      <c r="I93" s="136">
        <f>SUM(B93:G93)</f>
        <v>11719353.989999998</v>
      </c>
      <c r="J93" s="552"/>
      <c r="K93" s="692"/>
      <c r="L93" s="691"/>
      <c r="M93" s="660"/>
    </row>
    <row r="94" spans="1:14" s="202" customFormat="1" ht="16.5" thickTop="1" x14ac:dyDescent="0.25">
      <c r="A94" s="200"/>
      <c r="B94" s="201"/>
      <c r="C94" s="201"/>
      <c r="D94" s="427"/>
      <c r="E94" s="504"/>
      <c r="F94" s="504"/>
      <c r="G94" s="505"/>
      <c r="H94" s="201"/>
      <c r="I94" s="201"/>
      <c r="J94" s="553"/>
      <c r="K94" s="694"/>
      <c r="L94" s="696"/>
      <c r="M94" s="661"/>
    </row>
    <row r="95" spans="1:14" s="202" customFormat="1" ht="15.75" x14ac:dyDescent="0.25">
      <c r="A95" s="734" t="s">
        <v>277</v>
      </c>
      <c r="B95"/>
      <c r="C95"/>
      <c r="D95" s="93"/>
      <c r="E95" s="93"/>
      <c r="F95" s="1293" t="s">
        <v>321</v>
      </c>
      <c r="G95" s="1293"/>
      <c r="H95" s="423"/>
      <c r="I95" s="203" t="s">
        <v>328</v>
      </c>
      <c r="J95" s="553"/>
      <c r="K95" s="694"/>
      <c r="L95" s="696"/>
      <c r="M95" s="661"/>
    </row>
    <row r="96" spans="1:14" s="202" customFormat="1" ht="15.75" x14ac:dyDescent="0.25">
      <c r="A96" s="199"/>
      <c r="B96"/>
      <c r="C96"/>
      <c r="D96" s="93"/>
      <c r="E96" s="93"/>
      <c r="F96" s="506"/>
      <c r="G96" s="511"/>
      <c r="H96" s="423"/>
      <c r="I96" s="203"/>
      <c r="J96" s="553"/>
      <c r="K96" s="694"/>
      <c r="L96" s="696"/>
      <c r="M96" s="661"/>
    </row>
    <row r="97" spans="1:13" s="432" customFormat="1" ht="15.75" x14ac:dyDescent="0.25">
      <c r="A97" s="207"/>
      <c r="B97" s="204" t="s">
        <v>214</v>
      </c>
      <c r="C97" s="204" t="s">
        <v>211</v>
      </c>
      <c r="D97" s="204" t="s">
        <v>216</v>
      </c>
      <c r="E97" s="204" t="s">
        <v>217</v>
      </c>
      <c r="F97" s="204" t="s">
        <v>218</v>
      </c>
      <c r="G97" s="204" t="s">
        <v>219</v>
      </c>
      <c r="H97" s="204" t="s">
        <v>291</v>
      </c>
      <c r="I97" s="204" t="s">
        <v>229</v>
      </c>
      <c r="J97" s="554"/>
      <c r="K97" s="695"/>
      <c r="L97" s="696"/>
      <c r="M97" s="661"/>
    </row>
    <row r="98" spans="1:13" s="202" customFormat="1" ht="15.75" x14ac:dyDescent="0.25">
      <c r="A98" s="562" t="s">
        <v>232</v>
      </c>
      <c r="B98" s="259"/>
      <c r="C98" s="259">
        <v>391159</v>
      </c>
      <c r="D98" s="546">
        <v>1456337</v>
      </c>
      <c r="E98" s="834">
        <v>1894050</v>
      </c>
      <c r="F98" s="546">
        <v>1190951</v>
      </c>
      <c r="G98" s="319"/>
      <c r="H98" s="536"/>
      <c r="I98" s="259">
        <f>SUM(B98:H98)</f>
        <v>4932497</v>
      </c>
      <c r="K98" s="694"/>
      <c r="L98" s="696"/>
      <c r="M98" s="661"/>
    </row>
    <row r="99" spans="1:13" s="202" customFormat="1" ht="15.75" x14ac:dyDescent="0.25">
      <c r="A99" s="562" t="s">
        <v>233</v>
      </c>
      <c r="B99" s="259"/>
      <c r="C99" s="546"/>
      <c r="D99" s="546"/>
      <c r="E99" s="546"/>
      <c r="F99" s="546"/>
      <c r="G99" s="319"/>
      <c r="H99" s="536">
        <v>8200000</v>
      </c>
      <c r="I99" s="259">
        <f>SUM(B99:H99)</f>
        <v>8200000</v>
      </c>
      <c r="K99" s="694"/>
      <c r="L99" s="696"/>
      <c r="M99" s="661"/>
    </row>
    <row r="100" spans="1:13" s="202" customFormat="1" ht="15.75" x14ac:dyDescent="0.25">
      <c r="A100" s="131" t="s">
        <v>234</v>
      </c>
      <c r="B100" s="132">
        <f>SUM(B98:B99)</f>
        <v>0</v>
      </c>
      <c r="C100" s="244">
        <f>SUM(C98:C99)</f>
        <v>391159</v>
      </c>
      <c r="D100" s="244">
        <f t="shared" ref="D100:I100" si="13">SUM(D98:D99)</f>
        <v>1456337</v>
      </c>
      <c r="E100" s="244">
        <f t="shared" si="13"/>
        <v>1894050</v>
      </c>
      <c r="F100" s="244">
        <f t="shared" si="13"/>
        <v>1190951</v>
      </c>
      <c r="G100" s="132">
        <f t="shared" si="13"/>
        <v>0</v>
      </c>
      <c r="H100" s="132">
        <f t="shared" si="13"/>
        <v>8200000</v>
      </c>
      <c r="I100" s="132">
        <f t="shared" si="13"/>
        <v>13132497</v>
      </c>
      <c r="K100" s="694"/>
      <c r="L100" s="696"/>
      <c r="M100" s="661"/>
    </row>
    <row r="101" spans="1:13" s="202" customFormat="1" ht="15.75" x14ac:dyDescent="0.25">
      <c r="A101" s="562"/>
      <c r="B101" s="259"/>
      <c r="C101" s="259"/>
      <c r="D101" s="546"/>
      <c r="E101" s="546"/>
      <c r="F101" s="546"/>
      <c r="G101" s="319"/>
      <c r="H101" s="536"/>
      <c r="I101" s="259"/>
      <c r="K101" s="694"/>
      <c r="L101" s="696"/>
      <c r="M101" s="661"/>
    </row>
    <row r="102" spans="1:13" s="202" customFormat="1" ht="15.75" x14ac:dyDescent="0.25">
      <c r="A102" s="562" t="s">
        <v>235</v>
      </c>
      <c r="B102" s="259"/>
      <c r="C102" s="259"/>
      <c r="D102" s="546"/>
      <c r="E102" s="546"/>
      <c r="F102" s="546"/>
      <c r="G102" s="319"/>
      <c r="H102" s="536">
        <v>8200000</v>
      </c>
      <c r="I102" s="319">
        <f>SUM(B102:H102)</f>
        <v>8200000</v>
      </c>
      <c r="J102" s="606" t="s">
        <v>431</v>
      </c>
      <c r="K102" s="694"/>
      <c r="L102" s="700">
        <f>'[1]1. LGF Phase 1 &amp; 2 16-17'!$I$85</f>
        <v>8200000</v>
      </c>
      <c r="M102" s="661"/>
    </row>
    <row r="103" spans="1:13" s="202" customFormat="1" ht="15.75" x14ac:dyDescent="0.25">
      <c r="A103" s="562" t="s">
        <v>515</v>
      </c>
      <c r="B103" s="259">
        <f>B98</f>
        <v>0</v>
      </c>
      <c r="C103" s="259"/>
      <c r="D103" s="546">
        <v>149000</v>
      </c>
      <c r="E103" s="546">
        <v>1092546</v>
      </c>
      <c r="F103" s="546">
        <f>F98</f>
        <v>1190951</v>
      </c>
      <c r="G103" s="319"/>
      <c r="H103" s="536"/>
      <c r="I103" s="259">
        <f>SUM(B103:H103)</f>
        <v>2432497</v>
      </c>
      <c r="K103" s="694"/>
      <c r="L103" s="696"/>
      <c r="M103" s="661"/>
    </row>
    <row r="104" spans="1:13" s="202" customFormat="1" ht="15.75" x14ac:dyDescent="0.25">
      <c r="A104" s="562" t="s">
        <v>237</v>
      </c>
      <c r="B104" s="259"/>
      <c r="C104" s="546">
        <f>C98</f>
        <v>391159</v>
      </c>
      <c r="D104" s="546">
        <v>307337</v>
      </c>
      <c r="E104" s="546">
        <v>801504</v>
      </c>
      <c r="F104" s="546"/>
      <c r="G104" s="319"/>
      <c r="H104" s="536"/>
      <c r="I104" s="259">
        <f>SUM(B104:H104)</f>
        <v>1500000</v>
      </c>
      <c r="K104" s="694"/>
      <c r="L104" s="696"/>
      <c r="M104" s="661"/>
    </row>
    <row r="105" spans="1:13" s="202" customFormat="1" ht="15.75" x14ac:dyDescent="0.25">
      <c r="A105" s="562" t="s">
        <v>322</v>
      </c>
      <c r="B105" s="562"/>
      <c r="C105" s="245"/>
      <c r="D105" s="565">
        <v>1000000</v>
      </c>
      <c r="E105" s="565"/>
      <c r="F105" s="565"/>
      <c r="G105" s="1219"/>
      <c r="H105" s="566"/>
      <c r="I105" s="536">
        <f>SUM(B105:H105)</f>
        <v>1000000</v>
      </c>
      <c r="K105" s="694"/>
      <c r="L105" s="696"/>
      <c r="M105" s="661"/>
    </row>
    <row r="106" spans="1:13" s="202" customFormat="1" ht="15.75" x14ac:dyDescent="0.25">
      <c r="A106" s="131" t="s">
        <v>239</v>
      </c>
      <c r="B106" s="133">
        <f>SUM(B102:B105)</f>
        <v>0</v>
      </c>
      <c r="C106" s="246">
        <f t="shared" ref="C106:H106" si="14">SUM(C102:C105)</f>
        <v>391159</v>
      </c>
      <c r="D106" s="246">
        <f t="shared" si="14"/>
        <v>1456337</v>
      </c>
      <c r="E106" s="246">
        <f t="shared" si="14"/>
        <v>1894050</v>
      </c>
      <c r="F106" s="246">
        <f t="shared" si="14"/>
        <v>1190951</v>
      </c>
      <c r="G106" s="133">
        <f t="shared" si="14"/>
        <v>0</v>
      </c>
      <c r="H106" s="133">
        <f t="shared" si="14"/>
        <v>8200000</v>
      </c>
      <c r="I106" s="133">
        <f>SUM(I102:I105)</f>
        <v>13132497</v>
      </c>
      <c r="J106" s="606" t="s">
        <v>431</v>
      </c>
      <c r="K106" s="704">
        <f>'[1]1. LGF Phase 1 &amp; 2 16-17'!$I$89</f>
        <v>12256021</v>
      </c>
      <c r="L106" s="696"/>
      <c r="M106" s="93" t="s">
        <v>568</v>
      </c>
    </row>
    <row r="107" spans="1:13" s="202" customFormat="1" ht="15.75" x14ac:dyDescent="0.25">
      <c r="A107" s="569" t="s">
        <v>324</v>
      </c>
      <c r="B107" s="569"/>
      <c r="C107" s="247"/>
      <c r="D107" s="247"/>
      <c r="E107" s="247"/>
      <c r="F107" s="247"/>
      <c r="G107" s="569"/>
      <c r="H107" s="569"/>
      <c r="I107" s="569"/>
      <c r="K107" s="694"/>
      <c r="L107" s="696"/>
      <c r="M107" s="661"/>
    </row>
    <row r="108" spans="1:13" s="430" customFormat="1" ht="15.75" x14ac:dyDescent="0.25">
      <c r="A108" s="205" t="s">
        <v>240</v>
      </c>
      <c r="B108" s="206">
        <v>0</v>
      </c>
      <c r="C108" s="206">
        <v>391159</v>
      </c>
      <c r="D108" s="206">
        <v>1456337</v>
      </c>
      <c r="E108" s="206">
        <f>E98</f>
        <v>1894050</v>
      </c>
      <c r="F108" s="206">
        <f>F98</f>
        <v>1190951</v>
      </c>
      <c r="G108" s="206">
        <f>G98</f>
        <v>0</v>
      </c>
      <c r="H108" s="206">
        <f>H98</f>
        <v>0</v>
      </c>
      <c r="I108" s="206">
        <f>SUM(B108:F108)</f>
        <v>4932497</v>
      </c>
      <c r="J108" s="555"/>
      <c r="K108" s="692"/>
      <c r="L108" s="699"/>
      <c r="M108" s="93"/>
    </row>
    <row r="109" spans="1:13" s="202" customFormat="1" ht="15.75" x14ac:dyDescent="0.25">
      <c r="A109" s="200"/>
      <c r="B109" s="201"/>
      <c r="C109" s="201"/>
      <c r="D109" s="427"/>
      <c r="E109" s="504"/>
      <c r="F109" s="504"/>
      <c r="G109" s="505"/>
      <c r="H109" s="201"/>
      <c r="I109" s="201"/>
      <c r="J109" s="553"/>
      <c r="K109" s="694"/>
      <c r="L109" s="696"/>
      <c r="M109" s="661"/>
    </row>
    <row r="110" spans="1:13" s="260" customFormat="1" ht="20.25" x14ac:dyDescent="0.3">
      <c r="A110" s="734" t="s">
        <v>514</v>
      </c>
      <c r="D110" s="533"/>
      <c r="E110" s="93"/>
      <c r="F110" s="1293" t="s">
        <v>321</v>
      </c>
      <c r="G110" s="1293"/>
      <c r="H110" s="690"/>
      <c r="I110" s="689" t="s">
        <v>512</v>
      </c>
      <c r="J110" s="537"/>
      <c r="K110" s="691">
        <v>1450000</v>
      </c>
      <c r="L110" s="699"/>
    </row>
    <row r="111" spans="1:13" s="260" customFormat="1" ht="15.75" x14ac:dyDescent="0.25">
      <c r="A111" s="129"/>
      <c r="B111" s="514"/>
      <c r="C111" s="514"/>
      <c r="D111" s="247"/>
      <c r="E111" s="501"/>
      <c r="F111" s="1291"/>
      <c r="G111" s="1291"/>
      <c r="H111" s="423"/>
      <c r="I111" s="727" t="s">
        <v>546</v>
      </c>
      <c r="J111" s="537"/>
      <c r="K111" s="691"/>
      <c r="L111" s="699"/>
    </row>
    <row r="112" spans="1:13" s="431" customFormat="1" ht="15.75" x14ac:dyDescent="0.25">
      <c r="A112" s="207"/>
      <c r="B112" s="204" t="s">
        <v>214</v>
      </c>
      <c r="C112" s="204" t="s">
        <v>211</v>
      </c>
      <c r="D112" s="204" t="s">
        <v>216</v>
      </c>
      <c r="E112" s="204" t="s">
        <v>217</v>
      </c>
      <c r="F112" s="204" t="s">
        <v>218</v>
      </c>
      <c r="G112" s="204" t="s">
        <v>219</v>
      </c>
      <c r="H112" s="204" t="s">
        <v>291</v>
      </c>
      <c r="I112" s="204" t="s">
        <v>229</v>
      </c>
      <c r="J112" s="550"/>
      <c r="K112" s="692"/>
      <c r="L112" s="699"/>
      <c r="M112" s="260"/>
    </row>
    <row r="113" spans="1:13" s="260" customFormat="1" ht="15" x14ac:dyDescent="0.2">
      <c r="A113" s="562" t="s">
        <v>232</v>
      </c>
      <c r="B113" s="259"/>
      <c r="C113" s="259"/>
      <c r="D113" s="546">
        <f>680000+135037.25</f>
        <v>815037.25</v>
      </c>
      <c r="E113" s="546">
        <f>2166086.4+2958077.64</f>
        <v>5124164.04</v>
      </c>
      <c r="F113" s="546">
        <v>360750</v>
      </c>
      <c r="G113" s="319"/>
      <c r="H113" s="536"/>
      <c r="I113" s="259">
        <f>SUM(B113:H113)</f>
        <v>6299951.29</v>
      </c>
      <c r="K113" s="691"/>
      <c r="L113" s="699"/>
    </row>
    <row r="114" spans="1:13" s="260" customFormat="1" ht="15" x14ac:dyDescent="0.2">
      <c r="A114" s="562" t="s">
        <v>233</v>
      </c>
      <c r="B114" s="259"/>
      <c r="C114" s="259"/>
      <c r="D114" s="546"/>
      <c r="E114" s="546"/>
      <c r="F114" s="546"/>
      <c r="G114" s="319"/>
      <c r="H114" s="536"/>
      <c r="I114" s="259">
        <f>SUM(B114:H114)</f>
        <v>0</v>
      </c>
      <c r="K114" s="691"/>
      <c r="L114" s="699"/>
    </row>
    <row r="115" spans="1:13" s="129" customFormat="1" ht="15.75" x14ac:dyDescent="0.25">
      <c r="A115" s="131" t="s">
        <v>234</v>
      </c>
      <c r="B115" s="132">
        <f>SUM(B113:B114)</f>
        <v>0</v>
      </c>
      <c r="C115" s="132">
        <f t="shared" ref="C115:I115" si="15">SUM(C113:C114)</f>
        <v>0</v>
      </c>
      <c r="D115" s="132">
        <f t="shared" si="15"/>
        <v>815037.25</v>
      </c>
      <c r="E115" s="132">
        <f t="shared" si="15"/>
        <v>5124164.04</v>
      </c>
      <c r="F115" s="132">
        <f t="shared" si="15"/>
        <v>360750</v>
      </c>
      <c r="G115" s="132">
        <f t="shared" si="15"/>
        <v>0</v>
      </c>
      <c r="H115" s="132">
        <f t="shared" si="15"/>
        <v>0</v>
      </c>
      <c r="I115" s="132">
        <f t="shared" si="15"/>
        <v>6299951.29</v>
      </c>
      <c r="K115" s="693">
        <v>7329000.25</v>
      </c>
      <c r="L115" s="691"/>
      <c r="M115" s="660"/>
    </row>
    <row r="116" spans="1:13" s="260" customFormat="1" ht="15" x14ac:dyDescent="0.2">
      <c r="A116" s="562"/>
      <c r="B116" s="259"/>
      <c r="C116" s="259"/>
      <c r="D116" s="546"/>
      <c r="E116" s="546"/>
      <c r="F116" s="546"/>
      <c r="G116" s="319"/>
      <c r="H116" s="536"/>
      <c r="I116" s="259"/>
      <c r="K116" s="691"/>
      <c r="L116" s="699"/>
    </row>
    <row r="117" spans="1:13" s="260" customFormat="1" ht="15" x14ac:dyDescent="0.2">
      <c r="A117" s="562" t="s">
        <v>235</v>
      </c>
      <c r="B117" s="259"/>
      <c r="C117" s="259"/>
      <c r="D117" s="319">
        <f>D113</f>
        <v>815037.25</v>
      </c>
      <c r="E117" s="319">
        <f>E113</f>
        <v>5124164.04</v>
      </c>
      <c r="F117" s="319">
        <f>360750</f>
        <v>360750</v>
      </c>
      <c r="G117" s="319"/>
      <c r="H117" s="536"/>
      <c r="I117" s="319">
        <f>SUM(B117:H117)</f>
        <v>6299951.29</v>
      </c>
      <c r="J117" s="606" t="s">
        <v>431</v>
      </c>
      <c r="K117" s="691"/>
      <c r="L117" s="699">
        <f>'[1]1. LGF Phase 1 &amp; 2 16-17'!$I$100</f>
        <v>5000000.25</v>
      </c>
    </row>
    <row r="118" spans="1:13" s="260" customFormat="1" ht="15" x14ac:dyDescent="0.2">
      <c r="A118" s="562" t="s">
        <v>236</v>
      </c>
      <c r="B118" s="259">
        <f>B113</f>
        <v>0</v>
      </c>
      <c r="C118" s="259"/>
      <c r="D118" s="546"/>
      <c r="E118" s="546"/>
      <c r="F118" s="546"/>
      <c r="G118" s="319"/>
      <c r="H118" s="536"/>
      <c r="I118" s="259">
        <f>SUM(B118:H118)</f>
        <v>0</v>
      </c>
      <c r="K118" s="691"/>
      <c r="L118" s="699"/>
    </row>
    <row r="119" spans="1:13" s="260" customFormat="1" ht="15" x14ac:dyDescent="0.2">
      <c r="A119" s="845" t="s">
        <v>614</v>
      </c>
      <c r="B119" s="259"/>
      <c r="C119" s="259"/>
      <c r="D119" s="546"/>
      <c r="E119" s="546"/>
      <c r="F119" s="546"/>
      <c r="G119" s="319">
        <v>0</v>
      </c>
      <c r="H119" s="536"/>
      <c r="I119" s="259">
        <f>SUM(B119:H119)</f>
        <v>0</v>
      </c>
      <c r="K119" s="691"/>
      <c r="L119" s="699"/>
    </row>
    <row r="120" spans="1:13" s="260" customFormat="1" ht="15.75" x14ac:dyDescent="0.25">
      <c r="A120" s="131" t="s">
        <v>239</v>
      </c>
      <c r="B120" s="133">
        <f>SUM(B117:B119)</f>
        <v>0</v>
      </c>
      <c r="C120" s="133">
        <f t="shared" ref="C120:I120" si="16">SUM(C117:C119)</f>
        <v>0</v>
      </c>
      <c r="D120" s="133">
        <f t="shared" si="16"/>
        <v>815037.25</v>
      </c>
      <c r="E120" s="133">
        <f t="shared" si="16"/>
        <v>5124164.04</v>
      </c>
      <c r="F120" s="133">
        <f t="shared" si="16"/>
        <v>360750</v>
      </c>
      <c r="G120" s="133">
        <f t="shared" si="16"/>
        <v>0</v>
      </c>
      <c r="H120" s="133">
        <f t="shared" si="16"/>
        <v>0</v>
      </c>
      <c r="I120" s="133">
        <f t="shared" si="16"/>
        <v>6299951.29</v>
      </c>
      <c r="J120" s="606" t="s">
        <v>431</v>
      </c>
      <c r="K120" s="691">
        <f>'[1]1. LGF Phase 1 &amp; 2 16-17'!$I$103</f>
        <v>5000000.25</v>
      </c>
      <c r="L120" s="699"/>
    </row>
    <row r="121" spans="1:13" s="260" customFormat="1" ht="7.5" customHeight="1" x14ac:dyDescent="0.2">
      <c r="A121" s="569"/>
      <c r="B121" s="569"/>
      <c r="C121" s="569"/>
      <c r="D121" s="247"/>
      <c r="E121" s="247"/>
      <c r="F121" s="247"/>
      <c r="G121" s="569"/>
      <c r="H121" s="569"/>
      <c r="I121" s="569"/>
      <c r="K121" s="691"/>
      <c r="L121" s="699"/>
    </row>
    <row r="122" spans="1:13" s="429" customFormat="1" ht="16.5" thickBot="1" x14ac:dyDescent="0.3">
      <c r="A122" s="135" t="s">
        <v>240</v>
      </c>
      <c r="B122" s="136">
        <v>0</v>
      </c>
      <c r="C122" s="136">
        <v>0</v>
      </c>
      <c r="D122" s="136">
        <f>680000+135037.25</f>
        <v>815037.25</v>
      </c>
      <c r="E122" s="136">
        <f>E113</f>
        <v>5124164.04</v>
      </c>
      <c r="F122" s="136">
        <f>F113</f>
        <v>360750</v>
      </c>
      <c r="G122" s="136">
        <f>G113</f>
        <v>0</v>
      </c>
      <c r="H122" s="136">
        <f>H113</f>
        <v>0</v>
      </c>
      <c r="I122" s="136">
        <f>SUM(B122:G122)</f>
        <v>6299951.29</v>
      </c>
      <c r="J122" s="552"/>
      <c r="K122" s="692"/>
      <c r="L122" s="691"/>
      <c r="M122" s="660"/>
    </row>
    <row r="123" spans="1:13" s="98" customFormat="1" ht="16.5" thickTop="1" x14ac:dyDescent="0.25">
      <c r="A123" s="200"/>
      <c r="B123" s="201"/>
      <c r="C123" s="201"/>
      <c r="D123" s="427"/>
      <c r="E123" s="504"/>
      <c r="F123" s="504"/>
      <c r="G123" s="505"/>
      <c r="H123" s="201"/>
      <c r="I123" s="201"/>
      <c r="J123" s="556"/>
      <c r="K123" s="694"/>
      <c r="L123" s="700"/>
      <c r="M123" s="662"/>
    </row>
    <row r="124" spans="1:13" s="98" customFormat="1" ht="15.75" hidden="1" x14ac:dyDescent="0.25">
      <c r="A124" s="726" t="s">
        <v>433</v>
      </c>
      <c r="B124" s="260"/>
      <c r="C124" s="260"/>
      <c r="D124" s="260"/>
      <c r="E124" s="93"/>
      <c r="F124" s="1293" t="s">
        <v>321</v>
      </c>
      <c r="G124" s="1293"/>
      <c r="H124" s="423"/>
      <c r="I124" s="258" t="s">
        <v>435</v>
      </c>
      <c r="J124" s="556"/>
      <c r="K124" s="694"/>
      <c r="L124" s="700"/>
      <c r="M124" s="662"/>
    </row>
    <row r="125" spans="1:13" s="98" customFormat="1" ht="15.75" hidden="1" x14ac:dyDescent="0.25">
      <c r="A125" s="129"/>
      <c r="B125" s="514"/>
      <c r="C125" s="514"/>
      <c r="D125" s="247"/>
      <c r="E125" s="501"/>
      <c r="F125" s="1291"/>
      <c r="G125" s="1291"/>
      <c r="H125" s="423"/>
      <c r="I125" s="130"/>
      <c r="J125" s="556"/>
      <c r="K125" s="694"/>
      <c r="L125" s="700"/>
      <c r="M125" s="662"/>
    </row>
    <row r="126" spans="1:13" s="434" customFormat="1" ht="15.75" hidden="1" x14ac:dyDescent="0.25">
      <c r="A126" s="207"/>
      <c r="B126" s="204" t="s">
        <v>214</v>
      </c>
      <c r="C126" s="204" t="s">
        <v>211</v>
      </c>
      <c r="D126" s="204" t="s">
        <v>216</v>
      </c>
      <c r="E126" s="204" t="s">
        <v>217</v>
      </c>
      <c r="F126" s="204" t="s">
        <v>218</v>
      </c>
      <c r="G126" s="204" t="s">
        <v>219</v>
      </c>
      <c r="H126" s="204" t="s">
        <v>291</v>
      </c>
      <c r="I126" s="204" t="s">
        <v>229</v>
      </c>
      <c r="J126" s="557"/>
      <c r="K126" s="695"/>
      <c r="L126" s="700"/>
      <c r="M126" s="662"/>
    </row>
    <row r="127" spans="1:13" s="575" customFormat="1" ht="15.75" hidden="1" x14ac:dyDescent="0.25">
      <c r="A127" s="562" t="s">
        <v>232</v>
      </c>
      <c r="B127" s="259"/>
      <c r="C127" s="259"/>
      <c r="D127" s="546">
        <v>735442.34</v>
      </c>
      <c r="E127" s="834">
        <v>3056457.66</v>
      </c>
      <c r="F127" s="319"/>
      <c r="G127" s="536"/>
      <c r="H127" s="536"/>
      <c r="I127" s="259">
        <f>SUM(B127:H127)</f>
        <v>3791900</v>
      </c>
      <c r="J127" s="574"/>
      <c r="K127" s="694"/>
      <c r="L127" s="700"/>
    </row>
    <row r="128" spans="1:13" s="575" customFormat="1" ht="15" hidden="1" x14ac:dyDescent="0.2">
      <c r="A128" s="562" t="s">
        <v>233</v>
      </c>
      <c r="B128" s="259"/>
      <c r="C128" s="259"/>
      <c r="D128" s="546"/>
      <c r="E128" s="546"/>
      <c r="F128" s="319"/>
      <c r="G128" s="536"/>
      <c r="H128" s="536"/>
      <c r="I128" s="259">
        <f>SUM(B128:H128)</f>
        <v>0</v>
      </c>
      <c r="J128" s="574"/>
      <c r="K128" s="694"/>
      <c r="L128" s="700"/>
    </row>
    <row r="129" spans="1:13" s="575" customFormat="1" ht="15.75" hidden="1" x14ac:dyDescent="0.25">
      <c r="A129" s="131" t="s">
        <v>234</v>
      </c>
      <c r="B129" s="132">
        <f>SUM(B127:B128)</f>
        <v>0</v>
      </c>
      <c r="C129" s="132">
        <f t="shared" ref="C129:I129" si="17">SUM(C127:C128)</f>
        <v>0</v>
      </c>
      <c r="D129" s="132">
        <f t="shared" si="17"/>
        <v>735442.34</v>
      </c>
      <c r="E129" s="132">
        <f t="shared" si="17"/>
        <v>3056457.66</v>
      </c>
      <c r="F129" s="534">
        <f t="shared" si="17"/>
        <v>0</v>
      </c>
      <c r="G129" s="132">
        <f t="shared" si="17"/>
        <v>0</v>
      </c>
      <c r="H129" s="132">
        <f t="shared" si="17"/>
        <v>0</v>
      </c>
      <c r="I129" s="132">
        <f t="shared" si="17"/>
        <v>3791900</v>
      </c>
      <c r="J129" s="574"/>
      <c r="K129" s="694"/>
      <c r="L129" s="700"/>
    </row>
    <row r="130" spans="1:13" s="575" customFormat="1" ht="15" hidden="1" x14ac:dyDescent="0.2">
      <c r="A130" s="562"/>
      <c r="B130" s="259"/>
      <c r="C130" s="259"/>
      <c r="D130" s="546"/>
      <c r="E130" s="546"/>
      <c r="F130" s="319"/>
      <c r="G130" s="536"/>
      <c r="H130" s="536"/>
      <c r="I130" s="259">
        <f>SUM(B130:H130)</f>
        <v>0</v>
      </c>
      <c r="J130" s="574"/>
      <c r="K130" s="694"/>
      <c r="L130" s="700"/>
    </row>
    <row r="131" spans="1:13" s="575" customFormat="1" ht="15" hidden="1" x14ac:dyDescent="0.2">
      <c r="A131" s="562" t="s">
        <v>235</v>
      </c>
      <c r="B131" s="259"/>
      <c r="C131" s="259"/>
      <c r="D131" s="319">
        <f>D127</f>
        <v>735442.34</v>
      </c>
      <c r="E131" s="319">
        <f>E127</f>
        <v>3056457.66</v>
      </c>
      <c r="F131" s="319"/>
      <c r="G131" s="536"/>
      <c r="H131" s="536"/>
      <c r="I131" s="319">
        <f>SUM(B131:H131)</f>
        <v>3791900</v>
      </c>
      <c r="J131" s="606" t="s">
        <v>431</v>
      </c>
      <c r="K131" s="694"/>
      <c r="L131" s="700">
        <f>'[1]1. LGF Phase 1 &amp; 2 16-17'!$I$114</f>
        <v>3800000</v>
      </c>
    </row>
    <row r="132" spans="1:13" s="575" customFormat="1" ht="15" hidden="1" x14ac:dyDescent="0.2">
      <c r="A132" s="562" t="s">
        <v>236</v>
      </c>
      <c r="B132" s="259">
        <f>B127</f>
        <v>0</v>
      </c>
      <c r="C132" s="259"/>
      <c r="D132" s="546"/>
      <c r="E132" s="546"/>
      <c r="F132" s="319"/>
      <c r="G132" s="536"/>
      <c r="H132" s="536"/>
      <c r="I132" s="259">
        <f>SUM(B132:H132)</f>
        <v>0</v>
      </c>
      <c r="J132" s="574"/>
      <c r="K132" s="694"/>
      <c r="L132" s="700"/>
    </row>
    <row r="133" spans="1:13" s="575" customFormat="1" ht="15" hidden="1" x14ac:dyDescent="0.2">
      <c r="A133" s="562" t="s">
        <v>322</v>
      </c>
      <c r="B133" s="259"/>
      <c r="C133" s="259"/>
      <c r="D133" s="546"/>
      <c r="E133" s="546"/>
      <c r="F133" s="319">
        <v>0</v>
      </c>
      <c r="G133" s="536">
        <v>0</v>
      </c>
      <c r="H133" s="536"/>
      <c r="I133" s="259">
        <f>SUM(B133:H133)</f>
        <v>0</v>
      </c>
      <c r="J133" s="574"/>
      <c r="K133" s="694"/>
      <c r="L133" s="700"/>
    </row>
    <row r="134" spans="1:13" s="260" customFormat="1" ht="15.75" hidden="1" x14ac:dyDescent="0.25">
      <c r="A134" s="131" t="s">
        <v>239</v>
      </c>
      <c r="B134" s="133">
        <f>SUM(B131:B133)</f>
        <v>0</v>
      </c>
      <c r="C134" s="133">
        <f t="shared" ref="C134:I134" si="18">SUM(C131:C133)</f>
        <v>0</v>
      </c>
      <c r="D134" s="133">
        <f t="shared" si="18"/>
        <v>735442.34</v>
      </c>
      <c r="E134" s="133">
        <f t="shared" si="18"/>
        <v>3056457.66</v>
      </c>
      <c r="F134" s="320">
        <f t="shared" si="18"/>
        <v>0</v>
      </c>
      <c r="G134" s="133">
        <f t="shared" si="18"/>
        <v>0</v>
      </c>
      <c r="H134" s="133">
        <f t="shared" si="18"/>
        <v>0</v>
      </c>
      <c r="I134" s="133">
        <f t="shared" si="18"/>
        <v>3791900</v>
      </c>
      <c r="J134" s="606" t="s">
        <v>431</v>
      </c>
      <c r="K134" s="693">
        <f>'[1]1. LGF Phase 1 &amp; 2 16-17'!$I$117</f>
        <v>3800000</v>
      </c>
      <c r="L134" s="699"/>
    </row>
    <row r="135" spans="1:13" ht="15" hidden="1" x14ac:dyDescent="0.2">
      <c r="A135" s="514"/>
      <c r="B135" s="514"/>
      <c r="C135" s="514"/>
      <c r="D135" s="247"/>
      <c r="E135" s="501"/>
      <c r="F135" s="501"/>
      <c r="G135" s="144"/>
      <c r="H135" s="514"/>
      <c r="I135" s="514"/>
      <c r="J135" s="237"/>
      <c r="K135" s="693"/>
    </row>
    <row r="136" spans="1:13" s="430" customFormat="1" ht="15.75" hidden="1" x14ac:dyDescent="0.25">
      <c r="A136" s="205" t="s">
        <v>240</v>
      </c>
      <c r="B136" s="206">
        <v>0</v>
      </c>
      <c r="C136" s="206">
        <v>0</v>
      </c>
      <c r="D136" s="206">
        <v>735442.34</v>
      </c>
      <c r="E136" s="206">
        <f>E127</f>
        <v>3056457.66</v>
      </c>
      <c r="F136" s="507">
        <v>0</v>
      </c>
      <c r="G136" s="507">
        <v>0</v>
      </c>
      <c r="H136" s="206">
        <v>0</v>
      </c>
      <c r="I136" s="206">
        <f>SUM(B136:G136)</f>
        <v>3791900</v>
      </c>
      <c r="J136" s="555"/>
      <c r="K136" s="692"/>
      <c r="L136" s="699"/>
      <c r="M136" s="93"/>
    </row>
    <row r="137" spans="1:13" s="434" customFormat="1" ht="15.75" hidden="1" x14ac:dyDescent="0.25">
      <c r="A137" s="200"/>
      <c r="B137" s="201"/>
      <c r="C137" s="201"/>
      <c r="D137" s="201"/>
      <c r="E137" s="505"/>
      <c r="F137" s="505"/>
      <c r="G137" s="505"/>
      <c r="H137" s="201"/>
      <c r="I137" s="201"/>
      <c r="J137" s="557"/>
      <c r="K137" s="695"/>
      <c r="L137" s="700"/>
      <c r="M137" s="662"/>
    </row>
    <row r="138" spans="1:13" s="434" customFormat="1" ht="15.75" hidden="1" x14ac:dyDescent="0.25">
      <c r="A138" s="726" t="s">
        <v>528</v>
      </c>
      <c r="B138" s="260"/>
      <c r="C138" s="260"/>
      <c r="D138" s="260"/>
      <c r="E138" s="93"/>
      <c r="F138" s="1293" t="s">
        <v>321</v>
      </c>
      <c r="G138" s="1293"/>
      <c r="H138" s="423"/>
      <c r="I138" s="258" t="s">
        <v>435</v>
      </c>
      <c r="J138" s="557"/>
      <c r="K138" s="695"/>
      <c r="L138" s="700"/>
      <c r="M138" s="662"/>
    </row>
    <row r="139" spans="1:13" s="434" customFormat="1" ht="15.75" hidden="1" x14ac:dyDescent="0.25">
      <c r="A139" s="129"/>
      <c r="B139" s="514"/>
      <c r="C139" s="514"/>
      <c r="D139" s="247"/>
      <c r="E139" s="501"/>
      <c r="F139" s="1291"/>
      <c r="G139" s="1291"/>
      <c r="H139" s="423"/>
      <c r="I139" s="130"/>
      <c r="J139" s="557"/>
      <c r="K139" s="695"/>
      <c r="L139" s="700"/>
      <c r="M139" s="662"/>
    </row>
    <row r="140" spans="1:13" s="434" customFormat="1" ht="15.75" hidden="1" x14ac:dyDescent="0.25">
      <c r="A140" s="207"/>
      <c r="B140" s="204" t="s">
        <v>214</v>
      </c>
      <c r="C140" s="204" t="s">
        <v>211</v>
      </c>
      <c r="D140" s="204" t="s">
        <v>216</v>
      </c>
      <c r="E140" s="204" t="s">
        <v>217</v>
      </c>
      <c r="F140" s="204" t="s">
        <v>218</v>
      </c>
      <c r="G140" s="204" t="s">
        <v>219</v>
      </c>
      <c r="H140" s="204" t="s">
        <v>291</v>
      </c>
      <c r="I140" s="204" t="s">
        <v>229</v>
      </c>
      <c r="J140" s="557"/>
      <c r="K140" s="695"/>
      <c r="L140" s="700"/>
      <c r="M140" s="662"/>
    </row>
    <row r="141" spans="1:13" s="434" customFormat="1" ht="15" hidden="1" x14ac:dyDescent="0.2">
      <c r="A141" s="562" t="s">
        <v>232</v>
      </c>
      <c r="B141" s="259"/>
      <c r="C141" s="259"/>
      <c r="D141" s="546"/>
      <c r="E141" s="546">
        <v>2002400</v>
      </c>
      <c r="F141" s="319"/>
      <c r="G141" s="536"/>
      <c r="H141" s="536"/>
      <c r="I141" s="259">
        <f>SUM(B141:H141)</f>
        <v>2002400</v>
      </c>
      <c r="J141" s="557"/>
      <c r="K141" s="695"/>
      <c r="L141" s="700"/>
      <c r="M141" s="662"/>
    </row>
    <row r="142" spans="1:13" s="434" customFormat="1" ht="15" hidden="1" x14ac:dyDescent="0.2">
      <c r="A142" s="562" t="s">
        <v>233</v>
      </c>
      <c r="B142" s="259"/>
      <c r="C142" s="259"/>
      <c r="D142" s="546"/>
      <c r="E142" s="546"/>
      <c r="F142" s="319"/>
      <c r="G142" s="536"/>
      <c r="H142" s="536"/>
      <c r="I142" s="259">
        <f>SUM(B142:H142)</f>
        <v>0</v>
      </c>
      <c r="J142" s="557"/>
      <c r="K142" s="695"/>
      <c r="L142" s="700"/>
      <c r="M142" s="662"/>
    </row>
    <row r="143" spans="1:13" s="434" customFormat="1" ht="15.75" hidden="1" x14ac:dyDescent="0.25">
      <c r="A143" s="131" t="s">
        <v>234</v>
      </c>
      <c r="B143" s="132">
        <f>SUM(B141:B142)</f>
        <v>0</v>
      </c>
      <c r="C143" s="132">
        <f t="shared" ref="C143:I143" si="19">SUM(C141:C142)</f>
        <v>0</v>
      </c>
      <c r="D143" s="132">
        <f t="shared" si="19"/>
        <v>0</v>
      </c>
      <c r="E143" s="132">
        <f t="shared" si="19"/>
        <v>2002400</v>
      </c>
      <c r="F143" s="534">
        <f t="shared" si="19"/>
        <v>0</v>
      </c>
      <c r="G143" s="132">
        <f t="shared" si="19"/>
        <v>0</v>
      </c>
      <c r="H143" s="132">
        <f t="shared" si="19"/>
        <v>0</v>
      </c>
      <c r="I143" s="132">
        <f t="shared" si="19"/>
        <v>2002400</v>
      </c>
      <c r="J143" s="557"/>
      <c r="K143" s="695"/>
      <c r="L143" s="700"/>
      <c r="M143" s="662"/>
    </row>
    <row r="144" spans="1:13" s="434" customFormat="1" ht="15" hidden="1" x14ac:dyDescent="0.2">
      <c r="A144" s="562"/>
      <c r="B144" s="259"/>
      <c r="C144" s="259"/>
      <c r="D144" s="546"/>
      <c r="E144" s="546"/>
      <c r="F144" s="319"/>
      <c r="G144" s="536"/>
      <c r="H144" s="536"/>
      <c r="I144" s="259">
        <f>SUM(B144:H144)</f>
        <v>0</v>
      </c>
      <c r="J144" s="557"/>
      <c r="K144" s="695"/>
      <c r="L144" s="700"/>
      <c r="M144" s="662"/>
    </row>
    <row r="145" spans="1:13" s="434" customFormat="1" ht="15" hidden="1" x14ac:dyDescent="0.2">
      <c r="A145" s="562" t="s">
        <v>235</v>
      </c>
      <c r="B145" s="259"/>
      <c r="C145" s="259"/>
      <c r="D145" s="319">
        <f>D141</f>
        <v>0</v>
      </c>
      <c r="E145" s="319">
        <f>E141</f>
        <v>2002400</v>
      </c>
      <c r="F145" s="319"/>
      <c r="G145" s="536"/>
      <c r="H145" s="536"/>
      <c r="I145" s="319">
        <f>SUM(B145:H145)</f>
        <v>2002400</v>
      </c>
      <c r="J145" s="606" t="s">
        <v>431</v>
      </c>
      <c r="K145" s="695"/>
      <c r="L145" s="700">
        <f>'[1]1. LGF Phase 1 &amp; 2 16-17'!$I$128</f>
        <v>2000000</v>
      </c>
      <c r="M145" s="662"/>
    </row>
    <row r="146" spans="1:13" s="434" customFormat="1" ht="15" hidden="1" x14ac:dyDescent="0.2">
      <c r="A146" s="562" t="s">
        <v>236</v>
      </c>
      <c r="B146" s="259">
        <f>B141</f>
        <v>0</v>
      </c>
      <c r="C146" s="259"/>
      <c r="D146" s="546"/>
      <c r="E146" s="546"/>
      <c r="F146" s="319"/>
      <c r="G146" s="536"/>
      <c r="H146" s="536"/>
      <c r="I146" s="259">
        <f>SUM(B146:H146)</f>
        <v>0</v>
      </c>
      <c r="J146" s="557"/>
      <c r="K146" s="695"/>
      <c r="L146" s="700"/>
      <c r="M146" s="662"/>
    </row>
    <row r="147" spans="1:13" s="434" customFormat="1" ht="15" hidden="1" x14ac:dyDescent="0.2">
      <c r="A147" s="562" t="s">
        <v>322</v>
      </c>
      <c r="B147" s="259"/>
      <c r="C147" s="259"/>
      <c r="D147" s="546"/>
      <c r="E147" s="546"/>
      <c r="F147" s="319">
        <v>0</v>
      </c>
      <c r="G147" s="536">
        <v>0</v>
      </c>
      <c r="H147" s="536"/>
      <c r="I147" s="259">
        <f>SUM(B147:H147)</f>
        <v>0</v>
      </c>
      <c r="J147" s="557"/>
      <c r="K147" s="695"/>
      <c r="L147" s="700"/>
      <c r="M147" s="662"/>
    </row>
    <row r="148" spans="1:13" s="434" customFormat="1" ht="15.75" hidden="1" x14ac:dyDescent="0.25">
      <c r="A148" s="131" t="s">
        <v>239</v>
      </c>
      <c r="B148" s="133">
        <f>SUM(B145:B147)</f>
        <v>0</v>
      </c>
      <c r="C148" s="133">
        <f t="shared" ref="C148:I148" si="20">SUM(C145:C147)</f>
        <v>0</v>
      </c>
      <c r="D148" s="133">
        <f t="shared" si="20"/>
        <v>0</v>
      </c>
      <c r="E148" s="133">
        <f t="shared" si="20"/>
        <v>2002400</v>
      </c>
      <c r="F148" s="320">
        <f t="shared" si="20"/>
        <v>0</v>
      </c>
      <c r="G148" s="133">
        <f t="shared" si="20"/>
        <v>0</v>
      </c>
      <c r="H148" s="133">
        <f t="shared" si="20"/>
        <v>0</v>
      </c>
      <c r="I148" s="133">
        <f t="shared" si="20"/>
        <v>2002400</v>
      </c>
      <c r="J148" s="606" t="s">
        <v>431</v>
      </c>
      <c r="K148" s="696">
        <f>'[1]1. LGF Phase 1 &amp; 2 16-17'!$I$131</f>
        <v>2000000</v>
      </c>
      <c r="L148" s="700"/>
      <c r="M148" s="662"/>
    </row>
    <row r="149" spans="1:13" s="434" customFormat="1" ht="15" hidden="1" x14ac:dyDescent="0.2">
      <c r="A149" s="514"/>
      <c r="B149" s="514"/>
      <c r="C149" s="514"/>
      <c r="D149" s="247"/>
      <c r="E149" s="501"/>
      <c r="F149" s="501"/>
      <c r="G149" s="144"/>
      <c r="H149" s="514"/>
      <c r="I149" s="514"/>
      <c r="J149" s="557"/>
      <c r="K149" s="695"/>
      <c r="L149" s="700"/>
      <c r="M149" s="662"/>
    </row>
    <row r="150" spans="1:13" s="580" customFormat="1" ht="15.75" hidden="1" x14ac:dyDescent="0.25">
      <c r="A150" s="205" t="s">
        <v>240</v>
      </c>
      <c r="B150" s="206">
        <v>0</v>
      </c>
      <c r="C150" s="206">
        <v>0</v>
      </c>
      <c r="D150" s="206">
        <v>0</v>
      </c>
      <c r="E150" s="206">
        <f>E141</f>
        <v>2002400</v>
      </c>
      <c r="F150" s="206">
        <v>0</v>
      </c>
      <c r="G150" s="206">
        <v>0</v>
      </c>
      <c r="H150" s="206">
        <v>0</v>
      </c>
      <c r="I150" s="206">
        <f>SUM(B150:G150)</f>
        <v>2002400</v>
      </c>
      <c r="J150" s="433"/>
      <c r="K150" s="695"/>
      <c r="L150" s="700"/>
      <c r="M150" s="575"/>
    </row>
    <row r="151" spans="1:13" s="434" customFormat="1" ht="15.75" hidden="1" x14ac:dyDescent="0.25">
      <c r="A151" s="200"/>
      <c r="B151" s="201"/>
      <c r="C151" s="201"/>
      <c r="D151" s="201"/>
      <c r="E151" s="505"/>
      <c r="F151" s="505"/>
      <c r="G151" s="505"/>
      <c r="H151" s="201"/>
      <c r="I151" s="201"/>
      <c r="J151" s="557"/>
      <c r="K151" s="695"/>
      <c r="L151" s="700"/>
      <c r="M151" s="662"/>
    </row>
    <row r="152" spans="1:13" s="434" customFormat="1" ht="15.75" x14ac:dyDescent="0.25">
      <c r="A152" s="734" t="s">
        <v>529</v>
      </c>
      <c r="B152" s="260"/>
      <c r="C152" s="260"/>
      <c r="D152" s="260"/>
      <c r="E152" s="93"/>
      <c r="F152" s="1293" t="s">
        <v>321</v>
      </c>
      <c r="G152" s="1293"/>
      <c r="H152" s="423"/>
      <c r="I152" s="652" t="s">
        <v>435</v>
      </c>
      <c r="J152" s="557"/>
      <c r="K152" s="695"/>
      <c r="L152" s="700"/>
      <c r="M152" s="662"/>
    </row>
    <row r="153" spans="1:13" s="434" customFormat="1" ht="15.75" x14ac:dyDescent="0.25">
      <c r="A153" s="129"/>
      <c r="B153" s="514"/>
      <c r="C153" s="514"/>
      <c r="D153" s="247"/>
      <c r="E153" s="501"/>
      <c r="F153" s="1291"/>
      <c r="G153" s="1291"/>
      <c r="H153" s="423"/>
      <c r="I153" s="130"/>
      <c r="J153" s="557"/>
      <c r="K153" s="695"/>
      <c r="L153" s="700"/>
      <c r="M153" s="662"/>
    </row>
    <row r="154" spans="1:13" s="434" customFormat="1" ht="15.75" x14ac:dyDescent="0.25">
      <c r="A154" s="207"/>
      <c r="B154" s="204" t="s">
        <v>214</v>
      </c>
      <c r="C154" s="204" t="s">
        <v>211</v>
      </c>
      <c r="D154" s="204" t="s">
        <v>216</v>
      </c>
      <c r="E154" s="204" t="s">
        <v>217</v>
      </c>
      <c r="F154" s="204" t="s">
        <v>218</v>
      </c>
      <c r="G154" s="204" t="s">
        <v>219</v>
      </c>
      <c r="H154" s="204" t="s">
        <v>291</v>
      </c>
      <c r="I154" s="204" t="s">
        <v>229</v>
      </c>
      <c r="J154" s="557"/>
      <c r="K154" s="695"/>
      <c r="L154" s="700"/>
      <c r="M154" s="662"/>
    </row>
    <row r="155" spans="1:13" s="434" customFormat="1" ht="15" x14ac:dyDescent="0.2">
      <c r="A155" s="562" t="s">
        <v>232</v>
      </c>
      <c r="B155" s="259"/>
      <c r="C155" s="259"/>
      <c r="D155" s="546"/>
      <c r="E155" s="546">
        <v>444356.85</v>
      </c>
      <c r="F155" s="546">
        <f>F159</f>
        <v>670000</v>
      </c>
      <c r="G155" s="319"/>
      <c r="H155" s="536"/>
      <c r="I155" s="259">
        <f>SUM(B155:H155)</f>
        <v>1114356.8500000001</v>
      </c>
      <c r="J155" s="557"/>
      <c r="K155" s="695"/>
      <c r="L155" s="700"/>
      <c r="M155" s="662"/>
    </row>
    <row r="156" spans="1:13" s="434" customFormat="1" ht="15" x14ac:dyDescent="0.2">
      <c r="A156" s="562" t="s">
        <v>233</v>
      </c>
      <c r="B156" s="259"/>
      <c r="C156" s="259"/>
      <c r="D156" s="546"/>
      <c r="E156" s="546"/>
      <c r="F156" s="546"/>
      <c r="G156" s="319"/>
      <c r="H156" s="536"/>
      <c r="I156" s="259">
        <f>SUM(B156:H156)</f>
        <v>0</v>
      </c>
      <c r="J156" s="557"/>
      <c r="K156" s="695"/>
      <c r="L156" s="700"/>
      <c r="M156" s="662"/>
    </row>
    <row r="157" spans="1:13" s="434" customFormat="1" ht="15.75" x14ac:dyDescent="0.25">
      <c r="A157" s="131" t="s">
        <v>234</v>
      </c>
      <c r="B157" s="132">
        <f>SUM(B155:B156)</f>
        <v>0</v>
      </c>
      <c r="C157" s="132">
        <f t="shared" ref="C157:I157" si="21">SUM(C155:C156)</f>
        <v>0</v>
      </c>
      <c r="D157" s="132">
        <f t="shared" si="21"/>
        <v>0</v>
      </c>
      <c r="E157" s="132">
        <f t="shared" si="21"/>
        <v>444356.85</v>
      </c>
      <c r="F157" s="132">
        <f t="shared" si="21"/>
        <v>670000</v>
      </c>
      <c r="G157" s="132">
        <f t="shared" si="21"/>
        <v>0</v>
      </c>
      <c r="H157" s="132">
        <f t="shared" si="21"/>
        <v>0</v>
      </c>
      <c r="I157" s="132">
        <f t="shared" si="21"/>
        <v>1114356.8500000001</v>
      </c>
      <c r="J157" s="557"/>
      <c r="K157" s="695"/>
      <c r="L157" s="700"/>
      <c r="M157" s="662"/>
    </row>
    <row r="158" spans="1:13" s="434" customFormat="1" ht="15" x14ac:dyDescent="0.2">
      <c r="A158" s="562"/>
      <c r="B158" s="259"/>
      <c r="C158" s="259"/>
      <c r="D158" s="546"/>
      <c r="E158" s="546"/>
      <c r="F158" s="546"/>
      <c r="G158" s="319"/>
      <c r="H158" s="536"/>
      <c r="I158" s="259">
        <f>SUM(B158:H158)</f>
        <v>0</v>
      </c>
      <c r="J158" s="557"/>
      <c r="K158" s="695"/>
      <c r="L158" s="700"/>
      <c r="M158" s="662"/>
    </row>
    <row r="159" spans="1:13" s="434" customFormat="1" ht="15" x14ac:dyDescent="0.2">
      <c r="A159" s="562" t="s">
        <v>235</v>
      </c>
      <c r="B159" s="259"/>
      <c r="C159" s="259"/>
      <c r="D159" s="546">
        <f>D155</f>
        <v>0</v>
      </c>
      <c r="E159" s="319">
        <f>E155</f>
        <v>444356.85</v>
      </c>
      <c r="F159" s="319">
        <v>670000</v>
      </c>
      <c r="G159" s="319"/>
      <c r="H159" s="536"/>
      <c r="I159" s="319">
        <f>SUM(B159:H159)</f>
        <v>1114356.8500000001</v>
      </c>
      <c r="J159" s="606" t="s">
        <v>431</v>
      </c>
      <c r="K159" s="695"/>
      <c r="L159" s="703">
        <f>'[1]1. LGF Phase 1 &amp; 2 16-17'!$I$142</f>
        <v>1110220</v>
      </c>
      <c r="M159" s="93" t="s">
        <v>569</v>
      </c>
    </row>
    <row r="160" spans="1:13" s="434" customFormat="1" ht="15" x14ac:dyDescent="0.2">
      <c r="A160" s="562" t="s">
        <v>236</v>
      </c>
      <c r="B160" s="259">
        <f>B155</f>
        <v>0</v>
      </c>
      <c r="C160" s="259"/>
      <c r="D160" s="546"/>
      <c r="E160" s="546"/>
      <c r="F160" s="546"/>
      <c r="G160" s="319"/>
      <c r="H160" s="536"/>
      <c r="I160" s="259">
        <f>SUM(B160:H160)</f>
        <v>0</v>
      </c>
      <c r="J160" s="557"/>
      <c r="K160" s="695"/>
      <c r="L160" s="700"/>
      <c r="M160" s="662"/>
    </row>
    <row r="161" spans="1:14" s="434" customFormat="1" ht="15" x14ac:dyDescent="0.2">
      <c r="A161" s="562" t="s">
        <v>322</v>
      </c>
      <c r="B161" s="259"/>
      <c r="C161" s="259"/>
      <c r="D161" s="546"/>
      <c r="E161" s="546"/>
      <c r="F161" s="546">
        <v>0</v>
      </c>
      <c r="G161" s="319">
        <v>0</v>
      </c>
      <c r="H161" s="536"/>
      <c r="I161" s="259">
        <f>SUM(B161:H161)</f>
        <v>0</v>
      </c>
      <c r="J161" s="557"/>
      <c r="K161" s="695"/>
      <c r="L161" s="700"/>
      <c r="M161" s="662"/>
    </row>
    <row r="162" spans="1:14" s="434" customFormat="1" ht="15.75" x14ac:dyDescent="0.25">
      <c r="A162" s="131" t="s">
        <v>239</v>
      </c>
      <c r="B162" s="133">
        <f>SUM(B159:B161)</f>
        <v>0</v>
      </c>
      <c r="C162" s="133">
        <f t="shared" ref="C162:I162" si="22">SUM(C159:C161)</f>
        <v>0</v>
      </c>
      <c r="D162" s="133">
        <f t="shared" si="22"/>
        <v>0</v>
      </c>
      <c r="E162" s="133">
        <f t="shared" si="22"/>
        <v>444356.85</v>
      </c>
      <c r="F162" s="133">
        <f t="shared" si="22"/>
        <v>670000</v>
      </c>
      <c r="G162" s="133">
        <f t="shared" si="22"/>
        <v>0</v>
      </c>
      <c r="H162" s="133">
        <f t="shared" si="22"/>
        <v>0</v>
      </c>
      <c r="I162" s="133">
        <f t="shared" si="22"/>
        <v>1114356.8500000001</v>
      </c>
      <c r="J162" s="606" t="s">
        <v>431</v>
      </c>
      <c r="K162" s="702">
        <f>'[1]1. LGF Phase 1 &amp; 2 16-17'!$I$145</f>
        <v>1110220</v>
      </c>
      <c r="L162" s="700"/>
      <c r="M162" s="662"/>
    </row>
    <row r="163" spans="1:14" s="434" customFormat="1" ht="15" x14ac:dyDescent="0.2">
      <c r="A163" s="514"/>
      <c r="B163" s="514"/>
      <c r="C163" s="514"/>
      <c r="D163" s="247"/>
      <c r="E163" s="501"/>
      <c r="F163" s="501"/>
      <c r="G163" s="144"/>
      <c r="H163" s="514"/>
      <c r="I163" s="514"/>
      <c r="J163" s="557"/>
      <c r="K163" s="695"/>
      <c r="L163" s="700"/>
      <c r="M163" s="662"/>
    </row>
    <row r="164" spans="1:14" s="580" customFormat="1" ht="15.75" x14ac:dyDescent="0.25">
      <c r="A164" s="205" t="s">
        <v>240</v>
      </c>
      <c r="B164" s="206">
        <v>0</v>
      </c>
      <c r="C164" s="206">
        <v>0</v>
      </c>
      <c r="D164" s="206">
        <v>0</v>
      </c>
      <c r="E164" s="206">
        <f>E155</f>
        <v>444356.85</v>
      </c>
      <c r="F164" s="206">
        <f>F155</f>
        <v>670000</v>
      </c>
      <c r="G164" s="206">
        <f>G155</f>
        <v>0</v>
      </c>
      <c r="H164" s="206">
        <f>H155</f>
        <v>0</v>
      </c>
      <c r="I164" s="206">
        <f>SUM(B164:G164)</f>
        <v>1114356.8500000001</v>
      </c>
      <c r="J164" s="433"/>
      <c r="K164" s="695"/>
      <c r="L164" s="700"/>
      <c r="M164" s="575"/>
    </row>
    <row r="165" spans="1:14" s="434" customFormat="1" ht="15.75" x14ac:dyDescent="0.25">
      <c r="A165" s="535"/>
      <c r="B165" s="427"/>
      <c r="C165" s="427"/>
      <c r="D165" s="427"/>
      <c r="E165" s="504"/>
      <c r="F165" s="504"/>
      <c r="G165" s="504"/>
      <c r="H165" s="427"/>
      <c r="I165" s="427" t="s">
        <v>641</v>
      </c>
      <c r="J165" s="557"/>
      <c r="K165" s="695"/>
      <c r="L165" s="700"/>
      <c r="M165" s="662"/>
    </row>
    <row r="166" spans="1:14" s="434" customFormat="1" ht="15.75" x14ac:dyDescent="0.25">
      <c r="A166" s="734" t="s">
        <v>534</v>
      </c>
      <c r="B166" s="260"/>
      <c r="C166" s="260"/>
      <c r="D166" s="260"/>
      <c r="E166" s="93"/>
      <c r="F166" s="1293" t="s">
        <v>321</v>
      </c>
      <c r="G166" s="1293"/>
      <c r="H166" s="423"/>
      <c r="I166" s="258" t="s">
        <v>542</v>
      </c>
      <c r="J166" s="557"/>
      <c r="K166" s="695"/>
      <c r="L166" s="700"/>
      <c r="M166" s="662"/>
    </row>
    <row r="167" spans="1:14" s="434" customFormat="1" ht="15.75" x14ac:dyDescent="0.25">
      <c r="A167" s="129"/>
      <c r="B167" s="514"/>
      <c r="C167" s="514"/>
      <c r="D167" s="247"/>
      <c r="E167" s="501"/>
      <c r="F167" s="1291"/>
      <c r="G167" s="1291"/>
      <c r="H167" s="423"/>
      <c r="I167" s="258" t="s">
        <v>543</v>
      </c>
      <c r="J167" s="557"/>
      <c r="K167" s="696"/>
      <c r="L167" s="700"/>
      <c r="M167" s="662"/>
    </row>
    <row r="168" spans="1:14" s="434" customFormat="1" ht="15.75" x14ac:dyDescent="0.25">
      <c r="A168" s="207"/>
      <c r="B168" s="204" t="s">
        <v>214</v>
      </c>
      <c r="C168" s="204" t="s">
        <v>211</v>
      </c>
      <c r="D168" s="204" t="s">
        <v>216</v>
      </c>
      <c r="E168" s="204" t="s">
        <v>217</v>
      </c>
      <c r="F168" s="204" t="s">
        <v>218</v>
      </c>
      <c r="G168" s="204" t="s">
        <v>219</v>
      </c>
      <c r="H168" s="204" t="s">
        <v>291</v>
      </c>
      <c r="I168" s="204" t="s">
        <v>229</v>
      </c>
      <c r="J168" s="557"/>
      <c r="K168" s="696"/>
      <c r="L168" s="700"/>
      <c r="M168" s="662"/>
    </row>
    <row r="169" spans="1:14" s="434" customFormat="1" ht="15.75" x14ac:dyDescent="0.25">
      <c r="A169" s="562" t="s">
        <v>232</v>
      </c>
      <c r="B169" s="259"/>
      <c r="C169" s="259"/>
      <c r="D169" s="546"/>
      <c r="E169" s="834">
        <v>689993.62</v>
      </c>
      <c r="F169" s="546">
        <v>643916.79</v>
      </c>
      <c r="G169" s="319"/>
      <c r="H169" s="536"/>
      <c r="I169" s="259">
        <f>SUM(B169:H169)</f>
        <v>1333910.4100000001</v>
      </c>
      <c r="J169" s="557"/>
      <c r="K169" s="696"/>
      <c r="L169" s="700"/>
      <c r="M169" s="662"/>
    </row>
    <row r="170" spans="1:14" s="434" customFormat="1" ht="15" x14ac:dyDescent="0.2">
      <c r="A170" s="562" t="s">
        <v>233</v>
      </c>
      <c r="B170" s="259"/>
      <c r="C170" s="259"/>
      <c r="D170" s="546"/>
      <c r="E170" s="546"/>
      <c r="F170" s="546">
        <v>0</v>
      </c>
      <c r="G170" s="319"/>
      <c r="H170" s="536"/>
      <c r="I170" s="259">
        <f>SUM(B170:H170)</f>
        <v>0</v>
      </c>
      <c r="J170" s="557"/>
      <c r="K170" s="696"/>
      <c r="L170" s="700"/>
      <c r="M170" s="665"/>
    </row>
    <row r="171" spans="1:14" s="434" customFormat="1" ht="15.75" x14ac:dyDescent="0.25">
      <c r="A171" s="131" t="s">
        <v>234</v>
      </c>
      <c r="B171" s="132">
        <f>SUM(B169:B170)</f>
        <v>0</v>
      </c>
      <c r="C171" s="132">
        <f t="shared" ref="C171:I171" si="23">SUM(C169:C170)</f>
        <v>0</v>
      </c>
      <c r="D171" s="132">
        <f t="shared" si="23"/>
        <v>0</v>
      </c>
      <c r="E171" s="132">
        <f t="shared" si="23"/>
        <v>689993.62</v>
      </c>
      <c r="F171" s="132">
        <f t="shared" si="23"/>
        <v>643916.79</v>
      </c>
      <c r="G171" s="132">
        <f t="shared" si="23"/>
        <v>0</v>
      </c>
      <c r="H171" s="132">
        <f t="shared" si="23"/>
        <v>0</v>
      </c>
      <c r="I171" s="132">
        <f t="shared" si="23"/>
        <v>1333910.4100000001</v>
      </c>
      <c r="J171" s="557"/>
      <c r="K171" s="696"/>
      <c r="L171" s="700"/>
      <c r="M171" s="662"/>
    </row>
    <row r="172" spans="1:14" s="434" customFormat="1" ht="15" x14ac:dyDescent="0.2">
      <c r="A172" s="562"/>
      <c r="B172" s="259"/>
      <c r="C172" s="259"/>
      <c r="D172" s="546"/>
      <c r="E172" s="546"/>
      <c r="F172" s="546"/>
      <c r="G172" s="319"/>
      <c r="H172" s="536"/>
      <c r="I172" s="259">
        <f>SUM(B172:H172)</f>
        <v>0</v>
      </c>
      <c r="J172" s="557"/>
      <c r="K172" s="696"/>
      <c r="L172" s="700"/>
      <c r="M172" s="662"/>
    </row>
    <row r="173" spans="1:14" s="434" customFormat="1" ht="15" x14ac:dyDescent="0.2">
      <c r="A173" s="562" t="s">
        <v>235</v>
      </c>
      <c r="B173" s="259"/>
      <c r="C173" s="259"/>
      <c r="D173" s="546"/>
      <c r="E173" s="319">
        <f>E171</f>
        <v>689993.62</v>
      </c>
      <c r="F173" s="319">
        <f>F169</f>
        <v>643916.79</v>
      </c>
      <c r="G173" s="319"/>
      <c r="H173" s="536"/>
      <c r="I173" s="319">
        <f>SUM(B173:H173)</f>
        <v>1333910.4100000001</v>
      </c>
      <c r="J173" s="606" t="s">
        <v>431</v>
      </c>
      <c r="K173" s="696"/>
      <c r="L173" s="700">
        <f>'[1]1. LGF Phase 1 &amp; 2 16-17'!$I$156</f>
        <v>2950000</v>
      </c>
      <c r="M173" s="662"/>
      <c r="N173" s="662"/>
    </row>
    <row r="174" spans="1:14" s="434" customFormat="1" ht="15" x14ac:dyDescent="0.2">
      <c r="A174" s="562" t="s">
        <v>236</v>
      </c>
      <c r="B174" s="259">
        <f>B169</f>
        <v>0</v>
      </c>
      <c r="C174" s="259"/>
      <c r="D174" s="546"/>
      <c r="E174" s="546"/>
      <c r="F174" s="546"/>
      <c r="G174" s="319"/>
      <c r="H174" s="536"/>
      <c r="I174" s="259">
        <f>SUM(B174:H174)</f>
        <v>0</v>
      </c>
      <c r="J174" s="557"/>
      <c r="K174" s="696"/>
      <c r="L174" s="700"/>
      <c r="M174" s="662"/>
    </row>
    <row r="175" spans="1:14" s="434" customFormat="1" ht="15" x14ac:dyDescent="0.2">
      <c r="A175" s="562" t="s">
        <v>322</v>
      </c>
      <c r="B175" s="259"/>
      <c r="C175" s="259"/>
      <c r="D175" s="546"/>
      <c r="E175" s="546"/>
      <c r="F175" s="546"/>
      <c r="G175" s="319">
        <v>0</v>
      </c>
      <c r="H175" s="536"/>
      <c r="I175" s="259">
        <f>SUM(B175:H175)</f>
        <v>0</v>
      </c>
      <c r="J175" s="557"/>
      <c r="K175" s="696"/>
      <c r="L175" s="700"/>
      <c r="M175" s="662"/>
    </row>
    <row r="176" spans="1:14" s="434" customFormat="1" ht="15.75" x14ac:dyDescent="0.25">
      <c r="A176" s="131" t="s">
        <v>239</v>
      </c>
      <c r="B176" s="133">
        <f>SUM(B173:B175)</f>
        <v>0</v>
      </c>
      <c r="C176" s="133">
        <f t="shared" ref="C176:I176" si="24">SUM(C173:C175)</f>
        <v>0</v>
      </c>
      <c r="D176" s="133">
        <f t="shared" si="24"/>
        <v>0</v>
      </c>
      <c r="E176" s="133">
        <f t="shared" si="24"/>
        <v>689993.62</v>
      </c>
      <c r="F176" s="133">
        <f t="shared" si="24"/>
        <v>643916.79</v>
      </c>
      <c r="G176" s="133">
        <f t="shared" si="24"/>
        <v>0</v>
      </c>
      <c r="H176" s="133">
        <f t="shared" si="24"/>
        <v>0</v>
      </c>
      <c r="I176" s="133">
        <f t="shared" si="24"/>
        <v>1333910.4100000001</v>
      </c>
      <c r="J176" s="606" t="s">
        <v>431</v>
      </c>
      <c r="K176" s="696">
        <f>'[1]1. LGF Phase 1 &amp; 2 16-17'!$I$159</f>
        <v>2950000</v>
      </c>
      <c r="L176" s="700"/>
      <c r="M176" s="662"/>
    </row>
    <row r="177" spans="1:13" s="434" customFormat="1" ht="15" x14ac:dyDescent="0.2">
      <c r="A177" s="514"/>
      <c r="B177" s="514"/>
      <c r="C177" s="514"/>
      <c r="D177" s="247"/>
      <c r="E177" s="501"/>
      <c r="F177" s="501"/>
      <c r="G177" s="144"/>
      <c r="H177" s="514"/>
      <c r="I177" s="514"/>
      <c r="J177" s="557"/>
      <c r="K177" s="696"/>
      <c r="L177" s="700"/>
      <c r="M177" s="662"/>
    </row>
    <row r="178" spans="1:13" s="580" customFormat="1" ht="15.75" x14ac:dyDescent="0.25">
      <c r="A178" s="205" t="s">
        <v>240</v>
      </c>
      <c r="B178" s="206">
        <v>0</v>
      </c>
      <c r="C178" s="206">
        <v>0</v>
      </c>
      <c r="D178" s="206">
        <v>0</v>
      </c>
      <c r="E178" s="206">
        <f>E169</f>
        <v>689993.62</v>
      </c>
      <c r="F178" s="206">
        <f>F169</f>
        <v>643916.79</v>
      </c>
      <c r="G178" s="206">
        <f>G169</f>
        <v>0</v>
      </c>
      <c r="H178" s="206">
        <f>H169</f>
        <v>0</v>
      </c>
      <c r="I178" s="206">
        <f>SUM(B178:G178)</f>
        <v>1333910.4100000001</v>
      </c>
      <c r="J178" s="433"/>
      <c r="K178" s="696"/>
      <c r="L178" s="700"/>
      <c r="M178" s="575"/>
    </row>
    <row r="179" spans="1:13" s="434" customFormat="1" ht="15.75" x14ac:dyDescent="0.25">
      <c r="A179" s="535"/>
      <c r="B179" s="427"/>
      <c r="C179" s="427"/>
      <c r="D179" s="427"/>
      <c r="E179" s="504"/>
      <c r="F179" s="504"/>
      <c r="G179" s="504"/>
      <c r="H179" s="427"/>
      <c r="I179" s="427"/>
      <c r="J179" s="557"/>
      <c r="K179" s="696"/>
      <c r="L179" s="700"/>
      <c r="M179" s="662"/>
    </row>
    <row r="180" spans="1:13" s="434" customFormat="1" ht="15.75" hidden="1" x14ac:dyDescent="0.25">
      <c r="A180" s="734" t="s">
        <v>624</v>
      </c>
      <c r="B180" s="260"/>
      <c r="C180" s="260"/>
      <c r="D180" s="260"/>
      <c r="E180" s="93"/>
      <c r="F180" s="1293" t="s">
        <v>321</v>
      </c>
      <c r="G180" s="1293"/>
      <c r="H180" s="423"/>
      <c r="I180" s="258" t="s">
        <v>535</v>
      </c>
      <c r="J180" s="557"/>
      <c r="K180" s="696"/>
      <c r="L180" s="700"/>
      <c r="M180" s="662"/>
    </row>
    <row r="181" spans="1:13" s="434" customFormat="1" ht="15.75" hidden="1" x14ac:dyDescent="0.25">
      <c r="A181" s="129"/>
      <c r="B181" s="514"/>
      <c r="C181" s="514"/>
      <c r="D181" s="247"/>
      <c r="E181" s="501"/>
      <c r="F181" s="1291"/>
      <c r="G181" s="1291"/>
      <c r="H181" s="423"/>
      <c r="I181" s="130" t="s">
        <v>536</v>
      </c>
      <c r="J181" s="557"/>
      <c r="K181" s="696"/>
      <c r="L181" s="700"/>
      <c r="M181" s="662"/>
    </row>
    <row r="182" spans="1:13" s="434" customFormat="1" ht="15.75" hidden="1" x14ac:dyDescent="0.25">
      <c r="A182" s="207"/>
      <c r="B182" s="204" t="s">
        <v>214</v>
      </c>
      <c r="C182" s="204" t="s">
        <v>211</v>
      </c>
      <c r="D182" s="204" t="s">
        <v>216</v>
      </c>
      <c r="E182" s="204" t="s">
        <v>217</v>
      </c>
      <c r="F182" s="204" t="s">
        <v>218</v>
      </c>
      <c r="G182" s="204" t="s">
        <v>219</v>
      </c>
      <c r="H182" s="204" t="s">
        <v>291</v>
      </c>
      <c r="I182" s="204" t="s">
        <v>229</v>
      </c>
      <c r="J182" s="557"/>
      <c r="K182" s="696"/>
      <c r="L182" s="700"/>
      <c r="M182" s="662"/>
    </row>
    <row r="183" spans="1:13" s="434" customFormat="1" ht="15" hidden="1" x14ac:dyDescent="0.2">
      <c r="A183" s="562" t="s">
        <v>232</v>
      </c>
      <c r="B183" s="259"/>
      <c r="C183" s="259"/>
      <c r="D183" s="546"/>
      <c r="E183" s="546"/>
      <c r="F183" s="319"/>
      <c r="G183" s="536"/>
      <c r="H183" s="536"/>
      <c r="I183" s="259">
        <f>SUM(B183:H183)</f>
        <v>0</v>
      </c>
      <c r="J183" s="557"/>
      <c r="K183" s="696"/>
      <c r="L183" s="700"/>
      <c r="M183" s="662"/>
    </row>
    <row r="184" spans="1:13" s="434" customFormat="1" ht="15" hidden="1" x14ac:dyDescent="0.2">
      <c r="A184" s="562" t="s">
        <v>233</v>
      </c>
      <c r="B184" s="259"/>
      <c r="C184" s="259"/>
      <c r="D184" s="546"/>
      <c r="E184" s="546">
        <v>0</v>
      </c>
      <c r="F184" s="319">
        <v>0</v>
      </c>
      <c r="G184" s="536">
        <v>0</v>
      </c>
      <c r="H184" s="536"/>
      <c r="I184" s="259">
        <f>SUM(B184:H184)</f>
        <v>0</v>
      </c>
      <c r="J184" s="557"/>
      <c r="K184" s="696"/>
      <c r="L184" s="700"/>
      <c r="M184" s="662"/>
    </row>
    <row r="185" spans="1:13" s="434" customFormat="1" ht="15.75" hidden="1" x14ac:dyDescent="0.25">
      <c r="A185" s="131" t="s">
        <v>234</v>
      </c>
      <c r="B185" s="132">
        <f>SUM(B183:B184)</f>
        <v>0</v>
      </c>
      <c r="C185" s="132">
        <f t="shared" ref="C185:I185" si="25">SUM(C183:C184)</f>
        <v>0</v>
      </c>
      <c r="D185" s="132">
        <f t="shared" si="25"/>
        <v>0</v>
      </c>
      <c r="E185" s="132">
        <f t="shared" si="25"/>
        <v>0</v>
      </c>
      <c r="F185" s="534">
        <f t="shared" si="25"/>
        <v>0</v>
      </c>
      <c r="G185" s="132">
        <f t="shared" si="25"/>
        <v>0</v>
      </c>
      <c r="H185" s="132">
        <f t="shared" si="25"/>
        <v>0</v>
      </c>
      <c r="I185" s="132">
        <f t="shared" si="25"/>
        <v>0</v>
      </c>
      <c r="J185" s="557"/>
      <c r="K185" s="696"/>
      <c r="L185" s="700"/>
      <c r="M185" s="662"/>
    </row>
    <row r="186" spans="1:13" s="434" customFormat="1" ht="15" hidden="1" x14ac:dyDescent="0.2">
      <c r="A186" s="562"/>
      <c r="B186" s="259"/>
      <c r="C186" s="259"/>
      <c r="D186" s="546"/>
      <c r="E186" s="546"/>
      <c r="F186" s="319"/>
      <c r="G186" s="536"/>
      <c r="H186" s="536"/>
      <c r="I186" s="259">
        <f>SUM(B186:H186)</f>
        <v>0</v>
      </c>
      <c r="J186" s="557"/>
      <c r="K186" s="696"/>
      <c r="L186" s="700"/>
      <c r="M186" s="662"/>
    </row>
    <row r="187" spans="1:13" s="434" customFormat="1" ht="15" hidden="1" x14ac:dyDescent="0.2">
      <c r="A187" s="562" t="s">
        <v>235</v>
      </c>
      <c r="B187" s="259"/>
      <c r="C187" s="259"/>
      <c r="D187" s="546"/>
      <c r="E187" s="546">
        <f>E184</f>
        <v>0</v>
      </c>
      <c r="F187" s="319">
        <f>F184</f>
        <v>0</v>
      </c>
      <c r="G187" s="536">
        <f>G184</f>
        <v>0</v>
      </c>
      <c r="H187" s="536"/>
      <c r="I187" s="319">
        <f>SUM(B187:H187)</f>
        <v>0</v>
      </c>
      <c r="J187" s="606" t="s">
        <v>431</v>
      </c>
      <c r="K187" s="696"/>
      <c r="L187" s="700">
        <f>'[1]1. LGF Phase 1 &amp; 2 16-17'!$I$170</f>
        <v>800000</v>
      </c>
      <c r="M187" s="662"/>
    </row>
    <row r="188" spans="1:13" s="434" customFormat="1" ht="15" hidden="1" x14ac:dyDescent="0.2">
      <c r="A188" s="562" t="s">
        <v>236</v>
      </c>
      <c r="B188" s="259">
        <f>B183</f>
        <v>0</v>
      </c>
      <c r="C188" s="259"/>
      <c r="D188" s="546"/>
      <c r="E188" s="546"/>
      <c r="F188" s="319"/>
      <c r="G188" s="536"/>
      <c r="H188" s="536"/>
      <c r="I188" s="259">
        <f>SUM(B188:H188)</f>
        <v>0</v>
      </c>
      <c r="J188" s="557"/>
      <c r="K188" s="696"/>
      <c r="L188" s="700"/>
      <c r="M188" s="662"/>
    </row>
    <row r="189" spans="1:13" s="434" customFormat="1" ht="15" hidden="1" x14ac:dyDescent="0.2">
      <c r="A189" s="562" t="s">
        <v>322</v>
      </c>
      <c r="B189" s="259"/>
      <c r="C189" s="259"/>
      <c r="D189" s="546"/>
      <c r="E189" s="546"/>
      <c r="F189" s="319">
        <v>0</v>
      </c>
      <c r="G189" s="536">
        <v>0</v>
      </c>
      <c r="H189" s="536"/>
      <c r="I189" s="259">
        <f>SUM(B189:H189)</f>
        <v>0</v>
      </c>
      <c r="J189" s="557"/>
      <c r="K189" s="696"/>
      <c r="L189" s="700"/>
      <c r="M189" s="662"/>
    </row>
    <row r="190" spans="1:13" s="434" customFormat="1" ht="15.75" hidden="1" x14ac:dyDescent="0.25">
      <c r="A190" s="131" t="s">
        <v>239</v>
      </c>
      <c r="B190" s="133">
        <f>SUM(B187:B189)</f>
        <v>0</v>
      </c>
      <c r="C190" s="133">
        <f t="shared" ref="C190:I190" si="26">SUM(C187:C189)</f>
        <v>0</v>
      </c>
      <c r="D190" s="133">
        <f t="shared" si="26"/>
        <v>0</v>
      </c>
      <c r="E190" s="133">
        <f t="shared" si="26"/>
        <v>0</v>
      </c>
      <c r="F190" s="320">
        <f t="shared" si="26"/>
        <v>0</v>
      </c>
      <c r="G190" s="133">
        <f t="shared" si="26"/>
        <v>0</v>
      </c>
      <c r="H190" s="133">
        <f t="shared" si="26"/>
        <v>0</v>
      </c>
      <c r="I190" s="133">
        <f t="shared" si="26"/>
        <v>0</v>
      </c>
      <c r="J190" s="606" t="s">
        <v>431</v>
      </c>
      <c r="K190" s="696">
        <f>'[1]1. LGF Phase 1 &amp; 2 16-17'!$I$173</f>
        <v>800000</v>
      </c>
      <c r="L190" s="700"/>
      <c r="M190" s="662"/>
    </row>
    <row r="191" spans="1:13" s="434" customFormat="1" ht="15" hidden="1" x14ac:dyDescent="0.2">
      <c r="A191" s="514"/>
      <c r="B191" s="514"/>
      <c r="C191" s="514"/>
      <c r="D191" s="247"/>
      <c r="E191" s="501"/>
      <c r="F191" s="501"/>
      <c r="G191" s="144"/>
      <c r="H191" s="514"/>
      <c r="I191" s="514"/>
      <c r="J191" s="557"/>
      <c r="K191" s="696"/>
      <c r="L191" s="700"/>
      <c r="M191" s="662"/>
    </row>
    <row r="192" spans="1:13" s="580" customFormat="1" ht="15.75" hidden="1" x14ac:dyDescent="0.25">
      <c r="A192" s="205" t="s">
        <v>240</v>
      </c>
      <c r="B192" s="206">
        <v>0</v>
      </c>
      <c r="C192" s="206">
        <v>0</v>
      </c>
      <c r="D192" s="206">
        <v>0</v>
      </c>
      <c r="E192" s="206">
        <v>0</v>
      </c>
      <c r="F192" s="206">
        <f>F183</f>
        <v>0</v>
      </c>
      <c r="G192" s="206">
        <f>G183</f>
        <v>0</v>
      </c>
      <c r="H192" s="206">
        <f>H183</f>
        <v>0</v>
      </c>
      <c r="I192" s="206">
        <f>SUM(B192:G192)</f>
        <v>0</v>
      </c>
      <c r="J192" s="433"/>
      <c r="K192" s="696"/>
      <c r="L192" s="700"/>
      <c r="M192" s="575"/>
    </row>
    <row r="193" spans="1:13" s="434" customFormat="1" ht="15.75" hidden="1" x14ac:dyDescent="0.25">
      <c r="A193" s="535"/>
      <c r="B193" s="427"/>
      <c r="C193" s="427"/>
      <c r="D193" s="427"/>
      <c r="E193" s="504"/>
      <c r="F193" s="504"/>
      <c r="G193" s="504"/>
      <c r="H193" s="427"/>
      <c r="I193" s="427"/>
      <c r="J193" s="557"/>
      <c r="K193" s="696"/>
      <c r="L193" s="700"/>
      <c r="M193" s="662"/>
    </row>
    <row r="194" spans="1:13" s="434" customFormat="1" ht="15.75" x14ac:dyDescent="0.25">
      <c r="A194" s="734" t="s">
        <v>625</v>
      </c>
      <c r="B194" s="260"/>
      <c r="C194" s="260"/>
      <c r="D194" s="260"/>
      <c r="E194" s="93"/>
      <c r="F194" s="1293" t="s">
        <v>321</v>
      </c>
      <c r="G194" s="1293"/>
      <c r="H194" s="423"/>
      <c r="I194" s="258" t="s">
        <v>537</v>
      </c>
      <c r="J194" s="557"/>
      <c r="K194" s="696"/>
      <c r="L194" s="700"/>
      <c r="M194" s="662"/>
    </row>
    <row r="195" spans="1:13" s="434" customFormat="1" ht="15.75" x14ac:dyDescent="0.25">
      <c r="A195" s="129"/>
      <c r="B195" s="514"/>
      <c r="C195" s="514"/>
      <c r="D195" s="247"/>
      <c r="E195" s="501"/>
      <c r="F195" s="1291"/>
      <c r="G195" s="1291"/>
      <c r="H195" s="423"/>
      <c r="I195" s="130" t="s">
        <v>538</v>
      </c>
      <c r="J195" s="557"/>
      <c r="K195" s="696"/>
      <c r="L195" s="700"/>
      <c r="M195" s="662"/>
    </row>
    <row r="196" spans="1:13" s="434" customFormat="1" ht="15.75" x14ac:dyDescent="0.25">
      <c r="A196" s="207"/>
      <c r="B196" s="204" t="s">
        <v>214</v>
      </c>
      <c r="C196" s="204" t="s">
        <v>211</v>
      </c>
      <c r="D196" s="204" t="s">
        <v>216</v>
      </c>
      <c r="E196" s="204" t="s">
        <v>217</v>
      </c>
      <c r="F196" s="204" t="s">
        <v>218</v>
      </c>
      <c r="G196" s="204" t="s">
        <v>219</v>
      </c>
      <c r="H196" s="204" t="s">
        <v>291</v>
      </c>
      <c r="I196" s="204" t="s">
        <v>229</v>
      </c>
      <c r="J196" s="557"/>
      <c r="K196" s="696"/>
      <c r="L196" s="700"/>
      <c r="M196" s="662"/>
    </row>
    <row r="197" spans="1:13" s="434" customFormat="1" ht="15" x14ac:dyDescent="0.2">
      <c r="A197" s="562" t="s">
        <v>232</v>
      </c>
      <c r="B197" s="259"/>
      <c r="C197" s="259"/>
      <c r="D197" s="546"/>
      <c r="E197" s="546">
        <f>750000+4260</f>
        <v>754260</v>
      </c>
      <c r="F197" s="546"/>
      <c r="G197" s="319"/>
      <c r="H197" s="536"/>
      <c r="I197" s="259">
        <f>SUM(B197:H197)</f>
        <v>754260</v>
      </c>
      <c r="J197" s="557"/>
      <c r="K197" s="696"/>
      <c r="L197" s="700"/>
      <c r="M197" s="662"/>
    </row>
    <row r="198" spans="1:13" s="434" customFormat="1" ht="15" x14ac:dyDescent="0.2">
      <c r="A198" s="562" t="s">
        <v>233</v>
      </c>
      <c r="B198" s="259"/>
      <c r="C198" s="259"/>
      <c r="D198" s="546"/>
      <c r="E198" s="546"/>
      <c r="F198" s="546"/>
      <c r="G198" s="319"/>
      <c r="H198" s="536">
        <v>0</v>
      </c>
      <c r="I198" s="259">
        <f>SUM(B198:H198)</f>
        <v>0</v>
      </c>
      <c r="J198" s="557"/>
      <c r="K198" s="696"/>
      <c r="L198" s="700"/>
      <c r="M198" s="662"/>
    </row>
    <row r="199" spans="1:13" s="434" customFormat="1" ht="15.75" x14ac:dyDescent="0.25">
      <c r="A199" s="131" t="s">
        <v>234</v>
      </c>
      <c r="B199" s="132">
        <f t="shared" ref="B199:I199" si="27">SUM(B197:B198)</f>
        <v>0</v>
      </c>
      <c r="C199" s="132">
        <f t="shared" si="27"/>
        <v>0</v>
      </c>
      <c r="D199" s="132">
        <f t="shared" si="27"/>
        <v>0</v>
      </c>
      <c r="E199" s="132">
        <f t="shared" si="27"/>
        <v>754260</v>
      </c>
      <c r="F199" s="132">
        <f t="shared" si="27"/>
        <v>0</v>
      </c>
      <c r="G199" s="132">
        <f t="shared" si="27"/>
        <v>0</v>
      </c>
      <c r="H199" s="132">
        <f t="shared" si="27"/>
        <v>0</v>
      </c>
      <c r="I199" s="132">
        <f t="shared" si="27"/>
        <v>754260</v>
      </c>
      <c r="J199" s="557"/>
      <c r="K199" s="696"/>
      <c r="L199" s="700"/>
      <c r="M199" s="662"/>
    </row>
    <row r="200" spans="1:13" s="611" customFormat="1" ht="15" x14ac:dyDescent="0.2">
      <c r="A200" s="562"/>
      <c r="B200" s="259"/>
      <c r="C200" s="259"/>
      <c r="D200" s="546"/>
      <c r="E200" s="546"/>
      <c r="F200" s="546"/>
      <c r="G200" s="319"/>
      <c r="H200" s="536"/>
      <c r="I200" s="259">
        <f>SUM(B200:H200)</f>
        <v>0</v>
      </c>
      <c r="J200" s="610"/>
      <c r="K200" s="705"/>
      <c r="L200" s="701"/>
      <c r="M200" s="663"/>
    </row>
    <row r="201" spans="1:13" s="611" customFormat="1" ht="15" x14ac:dyDescent="0.2">
      <c r="A201" s="562" t="s">
        <v>235</v>
      </c>
      <c r="B201" s="259"/>
      <c r="C201" s="259"/>
      <c r="D201" s="546"/>
      <c r="E201" s="319">
        <v>754260</v>
      </c>
      <c r="F201" s="546"/>
      <c r="G201" s="319"/>
      <c r="H201" s="536">
        <v>0</v>
      </c>
      <c r="I201" s="319">
        <f>SUM(B201:H201)</f>
        <v>754260</v>
      </c>
      <c r="J201" s="606" t="s">
        <v>431</v>
      </c>
      <c r="K201" s="705"/>
      <c r="L201" s="701">
        <f>'[1]1. LGF Phase 1 &amp; 2 16-17'!$I$184</f>
        <v>1300000</v>
      </c>
      <c r="M201" s="663"/>
    </row>
    <row r="202" spans="1:13" s="611" customFormat="1" ht="15" x14ac:dyDescent="0.2">
      <c r="A202" s="562" t="s">
        <v>236</v>
      </c>
      <c r="B202" s="259">
        <f>B197</f>
        <v>0</v>
      </c>
      <c r="C202" s="259"/>
      <c r="D202" s="546"/>
      <c r="E202" s="546"/>
      <c r="F202" s="546"/>
      <c r="G202" s="319"/>
      <c r="H202" s="536"/>
      <c r="I202" s="259">
        <f>SUM(B202:H202)</f>
        <v>0</v>
      </c>
      <c r="J202" s="610"/>
      <c r="K202" s="705"/>
      <c r="L202" s="701"/>
      <c r="M202" s="663"/>
    </row>
    <row r="203" spans="1:13" s="434" customFormat="1" ht="15" x14ac:dyDescent="0.2">
      <c r="A203" s="562" t="s">
        <v>322</v>
      </c>
      <c r="B203" s="259"/>
      <c r="C203" s="259"/>
      <c r="D203" s="546"/>
      <c r="E203" s="546"/>
      <c r="F203" s="546">
        <v>0</v>
      </c>
      <c r="G203" s="319">
        <v>0</v>
      </c>
      <c r="H203" s="536">
        <v>0</v>
      </c>
      <c r="I203" s="259">
        <f>SUM(B203:H203)</f>
        <v>0</v>
      </c>
      <c r="J203" s="557"/>
      <c r="K203" s="696"/>
      <c r="L203" s="700"/>
      <c r="M203" s="662"/>
    </row>
    <row r="204" spans="1:13" s="434" customFormat="1" ht="15.75" x14ac:dyDescent="0.25">
      <c r="A204" s="131" t="s">
        <v>239</v>
      </c>
      <c r="B204" s="133">
        <f t="shared" ref="B204:I204" si="28">SUM(B201:B203)</f>
        <v>0</v>
      </c>
      <c r="C204" s="133">
        <f t="shared" si="28"/>
        <v>0</v>
      </c>
      <c r="D204" s="133">
        <f t="shared" si="28"/>
        <v>0</v>
      </c>
      <c r="E204" s="133">
        <f t="shared" si="28"/>
        <v>754260</v>
      </c>
      <c r="F204" s="133">
        <f t="shared" si="28"/>
        <v>0</v>
      </c>
      <c r="G204" s="133">
        <f t="shared" si="28"/>
        <v>0</v>
      </c>
      <c r="H204" s="133">
        <f t="shared" si="28"/>
        <v>0</v>
      </c>
      <c r="I204" s="133">
        <f t="shared" si="28"/>
        <v>754260</v>
      </c>
      <c r="J204" s="606" t="s">
        <v>431</v>
      </c>
      <c r="K204" s="696">
        <f>'[1]1. LGF Phase 1 &amp; 2 16-17'!$I$187</f>
        <v>1737000</v>
      </c>
      <c r="L204" s="700"/>
      <c r="M204" s="662"/>
    </row>
    <row r="205" spans="1:13" s="434" customFormat="1" ht="15" x14ac:dyDescent="0.2">
      <c r="A205" s="514"/>
      <c r="B205" s="514"/>
      <c r="C205" s="514"/>
      <c r="D205" s="247"/>
      <c r="E205" s="501"/>
      <c r="F205" s="501"/>
      <c r="G205" s="144"/>
      <c r="H205" s="514"/>
      <c r="I205" s="514"/>
      <c r="J205" s="557"/>
      <c r="K205" s="696"/>
      <c r="L205" s="700"/>
      <c r="M205" s="662"/>
    </row>
    <row r="206" spans="1:13" s="580" customFormat="1" ht="15.75" x14ac:dyDescent="0.25">
      <c r="A206" s="205" t="s">
        <v>240</v>
      </c>
      <c r="B206" s="206">
        <v>0</v>
      </c>
      <c r="C206" s="206">
        <v>0</v>
      </c>
      <c r="D206" s="206">
        <v>0</v>
      </c>
      <c r="E206" s="206">
        <f>E197</f>
        <v>754260</v>
      </c>
      <c r="F206" s="206">
        <f>F197</f>
        <v>0</v>
      </c>
      <c r="G206" s="206">
        <f>G197</f>
        <v>0</v>
      </c>
      <c r="H206" s="206">
        <f>H197</f>
        <v>0</v>
      </c>
      <c r="I206" s="206">
        <f>SUM(B206:G206)</f>
        <v>754260</v>
      </c>
      <c r="J206" s="433"/>
      <c r="K206" s="696"/>
      <c r="L206" s="700"/>
      <c r="M206" s="575"/>
    </row>
    <row r="207" spans="1:13" s="434" customFormat="1" ht="15.75" x14ac:dyDescent="0.25">
      <c r="A207" s="200"/>
      <c r="B207" s="201"/>
      <c r="C207" s="201"/>
      <c r="D207" s="201"/>
      <c r="E207" s="505"/>
      <c r="F207" s="505"/>
      <c r="G207" s="505"/>
      <c r="H207" s="201"/>
      <c r="I207" s="201"/>
      <c r="J207" s="557"/>
      <c r="K207" s="696"/>
      <c r="L207" s="700"/>
      <c r="M207" s="662"/>
    </row>
    <row r="208" spans="1:13" s="434" customFormat="1" ht="15.75" x14ac:dyDescent="0.25">
      <c r="A208" s="734" t="s">
        <v>539</v>
      </c>
      <c r="B208" s="260"/>
      <c r="C208" s="260"/>
      <c r="D208" s="260"/>
      <c r="E208" s="93"/>
      <c r="F208" s="1293" t="s">
        <v>321</v>
      </c>
      <c r="G208" s="1293"/>
      <c r="H208" s="423"/>
      <c r="I208" s="258" t="s">
        <v>540</v>
      </c>
      <c r="J208" s="557"/>
      <c r="K208" s="696"/>
      <c r="L208" s="700"/>
      <c r="M208" s="662"/>
    </row>
    <row r="209" spans="1:13" s="434" customFormat="1" ht="15.75" x14ac:dyDescent="0.25">
      <c r="A209" s="129"/>
      <c r="B209" s="514"/>
      <c r="C209" s="514"/>
      <c r="D209" s="247"/>
      <c r="E209" s="501"/>
      <c r="F209" s="1291"/>
      <c r="G209" s="1291"/>
      <c r="H209" s="423"/>
      <c r="I209" s="130" t="s">
        <v>541</v>
      </c>
      <c r="J209" s="557"/>
      <c r="K209" s="696"/>
      <c r="L209" s="700"/>
      <c r="M209" s="662"/>
    </row>
    <row r="210" spans="1:13" s="434" customFormat="1" ht="15.75" x14ac:dyDescent="0.25">
      <c r="A210" s="207"/>
      <c r="B210" s="204" t="s">
        <v>214</v>
      </c>
      <c r="C210" s="204" t="s">
        <v>211</v>
      </c>
      <c r="D210" s="204" t="s">
        <v>216</v>
      </c>
      <c r="E210" s="204" t="s">
        <v>217</v>
      </c>
      <c r="F210" s="204" t="s">
        <v>218</v>
      </c>
      <c r="G210" s="204" t="s">
        <v>219</v>
      </c>
      <c r="H210" s="204" t="s">
        <v>291</v>
      </c>
      <c r="I210" s="204" t="s">
        <v>229</v>
      </c>
      <c r="J210" s="557"/>
      <c r="K210" s="696"/>
      <c r="L210" s="700"/>
      <c r="M210" s="662"/>
    </row>
    <row r="211" spans="1:13" s="434" customFormat="1" ht="15" x14ac:dyDescent="0.2">
      <c r="A211" s="562" t="s">
        <v>232</v>
      </c>
      <c r="B211" s="259"/>
      <c r="C211" s="259"/>
      <c r="D211" s="546"/>
      <c r="E211" s="546">
        <v>0</v>
      </c>
      <c r="F211" s="546">
        <v>70925</v>
      </c>
      <c r="G211" s="319"/>
      <c r="H211" s="536"/>
      <c r="I211" s="259">
        <f>SUM(B211:H211)</f>
        <v>70925</v>
      </c>
      <c r="J211" s="557"/>
      <c r="K211" s="696"/>
      <c r="L211" s="700"/>
      <c r="M211" s="662"/>
    </row>
    <row r="212" spans="1:13" s="434" customFormat="1" ht="15" x14ac:dyDescent="0.2">
      <c r="A212" s="562" t="s">
        <v>233</v>
      </c>
      <c r="B212" s="259"/>
      <c r="C212" s="259"/>
      <c r="D212" s="546"/>
      <c r="E212" s="546">
        <v>0</v>
      </c>
      <c r="F212" s="546">
        <v>0</v>
      </c>
      <c r="G212" s="319">
        <f>2460000-F211</f>
        <v>2389075</v>
      </c>
      <c r="H212" s="536">
        <v>200000</v>
      </c>
      <c r="I212" s="259">
        <f>SUM(B212:H212)</f>
        <v>2589075</v>
      </c>
      <c r="J212" s="557"/>
      <c r="K212" s="696"/>
      <c r="L212" s="700"/>
      <c r="M212" s="662"/>
    </row>
    <row r="213" spans="1:13" s="434" customFormat="1" ht="15.75" x14ac:dyDescent="0.25">
      <c r="A213" s="131" t="s">
        <v>234</v>
      </c>
      <c r="B213" s="132">
        <f t="shared" ref="B213:H213" si="29">SUM(B211:B212)</f>
        <v>0</v>
      </c>
      <c r="C213" s="132">
        <f t="shared" si="29"/>
        <v>0</v>
      </c>
      <c r="D213" s="132">
        <f t="shared" si="29"/>
        <v>0</v>
      </c>
      <c r="E213" s="132">
        <f t="shared" si="29"/>
        <v>0</v>
      </c>
      <c r="F213" s="132">
        <f t="shared" si="29"/>
        <v>70925</v>
      </c>
      <c r="G213" s="132">
        <f t="shared" si="29"/>
        <v>2389075</v>
      </c>
      <c r="H213" s="132">
        <f t="shared" si="29"/>
        <v>200000</v>
      </c>
      <c r="I213" s="132">
        <f>SUM(I211:I212)</f>
        <v>2660000</v>
      </c>
      <c r="J213" s="557"/>
      <c r="K213" s="696"/>
      <c r="L213" s="700"/>
      <c r="M213" s="662"/>
    </row>
    <row r="214" spans="1:13" s="434" customFormat="1" ht="15" x14ac:dyDescent="0.2">
      <c r="A214" s="562"/>
      <c r="B214" s="259"/>
      <c r="C214" s="259"/>
      <c r="D214" s="546"/>
      <c r="E214" s="546"/>
      <c r="F214" s="546"/>
      <c r="G214" s="319"/>
      <c r="H214" s="536"/>
      <c r="I214" s="259">
        <f>SUM(B214:H214)</f>
        <v>0</v>
      </c>
      <c r="J214" s="557"/>
      <c r="K214" s="696"/>
      <c r="L214" s="700"/>
      <c r="M214" s="662"/>
    </row>
    <row r="215" spans="1:13" s="434" customFormat="1" ht="15" x14ac:dyDescent="0.2">
      <c r="A215" s="562" t="s">
        <v>235</v>
      </c>
      <c r="B215" s="259"/>
      <c r="C215" s="259"/>
      <c r="D215" s="546"/>
      <c r="E215" s="546">
        <v>0</v>
      </c>
      <c r="F215" s="319">
        <v>70925</v>
      </c>
      <c r="G215" s="319">
        <f>G212</f>
        <v>2389075</v>
      </c>
      <c r="H215" s="536">
        <f>H212</f>
        <v>200000</v>
      </c>
      <c r="I215" s="319">
        <f>SUM(B215:H215)</f>
        <v>2660000</v>
      </c>
      <c r="J215" s="606" t="s">
        <v>431</v>
      </c>
      <c r="K215" s="696"/>
      <c r="L215" s="700">
        <f>'[1]1. LGF Phase 1 &amp; 2 16-17'!$I$198</f>
        <v>2660000</v>
      </c>
      <c r="M215" s="662"/>
    </row>
    <row r="216" spans="1:13" s="434" customFormat="1" ht="15" x14ac:dyDescent="0.2">
      <c r="A216" s="562" t="s">
        <v>236</v>
      </c>
      <c r="B216" s="259">
        <f>B211</f>
        <v>0</v>
      </c>
      <c r="C216" s="259"/>
      <c r="D216" s="546"/>
      <c r="E216" s="546"/>
      <c r="F216" s="546"/>
      <c r="G216" s="319"/>
      <c r="H216" s="536"/>
      <c r="I216" s="259">
        <f>SUM(B216:H216)</f>
        <v>0</v>
      </c>
      <c r="J216" s="557"/>
      <c r="K216" s="696"/>
      <c r="L216" s="700"/>
      <c r="M216" s="662"/>
    </row>
    <row r="217" spans="1:13" s="434" customFormat="1" ht="15" x14ac:dyDescent="0.2">
      <c r="A217" s="562" t="s">
        <v>322</v>
      </c>
      <c r="B217" s="259"/>
      <c r="C217" s="259"/>
      <c r="D217" s="546"/>
      <c r="E217" s="546"/>
      <c r="F217" s="546">
        <v>0</v>
      </c>
      <c r="G217" s="319">
        <v>0</v>
      </c>
      <c r="H217" s="536"/>
      <c r="I217" s="259">
        <f>SUM(B217:H217)</f>
        <v>0</v>
      </c>
      <c r="J217" s="557"/>
      <c r="K217" s="696"/>
      <c r="L217" s="700"/>
      <c r="M217" s="662"/>
    </row>
    <row r="218" spans="1:13" s="434" customFormat="1" ht="15.75" x14ac:dyDescent="0.25">
      <c r="A218" s="131" t="s">
        <v>239</v>
      </c>
      <c r="B218" s="133">
        <f t="shared" ref="B218:I218" si="30">SUM(B215:B217)</f>
        <v>0</v>
      </c>
      <c r="C218" s="133">
        <f t="shared" si="30"/>
        <v>0</v>
      </c>
      <c r="D218" s="133">
        <f t="shared" si="30"/>
        <v>0</v>
      </c>
      <c r="E218" s="133">
        <f t="shared" si="30"/>
        <v>0</v>
      </c>
      <c r="F218" s="133">
        <f t="shared" si="30"/>
        <v>70925</v>
      </c>
      <c r="G218" s="133">
        <f t="shared" si="30"/>
        <v>2389075</v>
      </c>
      <c r="H218" s="133">
        <f t="shared" si="30"/>
        <v>200000</v>
      </c>
      <c r="I218" s="133">
        <f t="shared" si="30"/>
        <v>2660000</v>
      </c>
      <c r="J218" s="606" t="s">
        <v>431</v>
      </c>
      <c r="K218" s="696">
        <f>'[1]1. LGF Phase 1 &amp; 2 16-17'!$I$201</f>
        <v>2660000</v>
      </c>
      <c r="L218" s="700"/>
      <c r="M218" s="662"/>
    </row>
    <row r="219" spans="1:13" s="434" customFormat="1" ht="15" x14ac:dyDescent="0.2">
      <c r="A219" s="514"/>
      <c r="B219" s="514"/>
      <c r="C219" s="514"/>
      <c r="D219" s="247"/>
      <c r="E219" s="501"/>
      <c r="F219" s="501"/>
      <c r="G219" s="144"/>
      <c r="H219" s="514"/>
      <c r="I219" s="514"/>
      <c r="J219" s="557"/>
      <c r="K219" s="696"/>
      <c r="L219" s="700"/>
      <c r="M219" s="662"/>
    </row>
    <row r="220" spans="1:13" s="580" customFormat="1" ht="15.75" x14ac:dyDescent="0.25">
      <c r="A220" s="205" t="s">
        <v>240</v>
      </c>
      <c r="B220" s="206">
        <v>0</v>
      </c>
      <c r="C220" s="206">
        <v>0</v>
      </c>
      <c r="D220" s="206">
        <v>0</v>
      </c>
      <c r="E220" s="206">
        <f>E211</f>
        <v>0</v>
      </c>
      <c r="F220" s="206">
        <f>F211</f>
        <v>70925</v>
      </c>
      <c r="G220" s="206">
        <f>G211</f>
        <v>0</v>
      </c>
      <c r="H220" s="206">
        <f>H211</f>
        <v>0</v>
      </c>
      <c r="I220" s="206">
        <f>SUM(B220:G220)</f>
        <v>70925</v>
      </c>
      <c r="J220" s="433"/>
      <c r="K220" s="696"/>
      <c r="L220" s="700"/>
      <c r="M220" s="575"/>
    </row>
    <row r="221" spans="1:13" s="434" customFormat="1" ht="15.75" x14ac:dyDescent="0.25">
      <c r="A221" s="200"/>
      <c r="B221" s="201"/>
      <c r="C221" s="201"/>
      <c r="D221" s="201"/>
      <c r="E221" s="505"/>
      <c r="F221" s="505"/>
      <c r="G221" s="505"/>
      <c r="H221" s="201"/>
      <c r="I221" s="201"/>
      <c r="J221" s="557"/>
      <c r="K221" s="696"/>
      <c r="L221" s="700"/>
      <c r="M221" s="662"/>
    </row>
    <row r="222" spans="1:13" s="434" customFormat="1" ht="15.75" x14ac:dyDescent="0.25">
      <c r="A222" s="729" t="s">
        <v>531</v>
      </c>
      <c r="B222" s="427"/>
      <c r="C222" s="427"/>
      <c r="D222" s="427"/>
      <c r="E222" s="504"/>
      <c r="F222" s="1293" t="s">
        <v>321</v>
      </c>
      <c r="G222" s="1293"/>
      <c r="H222" s="427"/>
      <c r="I222" s="203" t="s">
        <v>545</v>
      </c>
      <c r="J222" s="557"/>
      <c r="K222" s="696"/>
      <c r="L222" s="700"/>
      <c r="M222" s="662"/>
    </row>
    <row r="223" spans="1:13" s="434" customFormat="1" ht="15.75" x14ac:dyDescent="0.25">
      <c r="A223" s="535"/>
      <c r="B223" s="427"/>
      <c r="C223" s="427"/>
      <c r="D223" s="427"/>
      <c r="E223" s="504"/>
      <c r="F223" s="504"/>
      <c r="G223" s="504"/>
      <c r="H223" s="427"/>
      <c r="I223" s="203" t="s">
        <v>513</v>
      </c>
      <c r="J223" s="557"/>
      <c r="K223" s="696"/>
      <c r="L223" s="700"/>
      <c r="M223" s="662"/>
    </row>
    <row r="224" spans="1:13" s="434" customFormat="1" ht="15.75" x14ac:dyDescent="0.25">
      <c r="A224" s="207"/>
      <c r="B224" s="204" t="s">
        <v>214</v>
      </c>
      <c r="C224" s="204" t="s">
        <v>211</v>
      </c>
      <c r="D224" s="204" t="s">
        <v>216</v>
      </c>
      <c r="E224" s="204" t="s">
        <v>217</v>
      </c>
      <c r="F224" s="204" t="s">
        <v>218</v>
      </c>
      <c r="G224" s="204" t="s">
        <v>219</v>
      </c>
      <c r="H224" s="204" t="s">
        <v>291</v>
      </c>
      <c r="I224" s="204" t="s">
        <v>229</v>
      </c>
      <c r="J224" s="557"/>
      <c r="K224" s="696"/>
      <c r="L224" s="700"/>
      <c r="M224" s="662"/>
    </row>
    <row r="225" spans="1:14" s="580" customFormat="1" ht="15.75" x14ac:dyDescent="0.25">
      <c r="A225" s="562" t="s">
        <v>232</v>
      </c>
      <c r="B225" s="576"/>
      <c r="C225" s="576"/>
      <c r="D225" s="577">
        <v>60000</v>
      </c>
      <c r="E225" s="576">
        <v>805766.68</v>
      </c>
      <c r="F225" s="576">
        <v>626000</v>
      </c>
      <c r="G225" s="578"/>
      <c r="H225" s="579"/>
      <c r="I225" s="259">
        <f>SUM(B225:H225)</f>
        <v>1491766.6800000002</v>
      </c>
      <c r="J225" s="433"/>
      <c r="K225" s="696"/>
      <c r="L225" s="700"/>
      <c r="M225" s="575"/>
    </row>
    <row r="226" spans="1:14" s="580" customFormat="1" ht="15.75" x14ac:dyDescent="0.25">
      <c r="A226" s="562" t="s">
        <v>233</v>
      </c>
      <c r="B226" s="576"/>
      <c r="C226" s="576"/>
      <c r="D226" s="576"/>
      <c r="E226" s="577"/>
      <c r="F226" s="576">
        <f>F232-F225</f>
        <v>0</v>
      </c>
      <c r="G226" s="578">
        <v>500000</v>
      </c>
      <c r="H226" s="579">
        <v>1358233.32</v>
      </c>
      <c r="I226" s="259">
        <f>SUM(B226:H226)</f>
        <v>1858233.32</v>
      </c>
      <c r="J226" s="433"/>
      <c r="K226" s="696"/>
      <c r="L226" s="700"/>
      <c r="M226" s="575"/>
    </row>
    <row r="227" spans="1:14" s="580" customFormat="1" ht="15.75" x14ac:dyDescent="0.25">
      <c r="A227" s="131" t="s">
        <v>234</v>
      </c>
      <c r="B227" s="244">
        <f>SUM(B225:B226)</f>
        <v>0</v>
      </c>
      <c r="C227" s="244">
        <f t="shared" ref="C227:I227" si="31">SUM(C225:C226)</f>
        <v>0</v>
      </c>
      <c r="D227" s="244">
        <f t="shared" si="31"/>
        <v>60000</v>
      </c>
      <c r="E227" s="244">
        <f t="shared" si="31"/>
        <v>805766.68</v>
      </c>
      <c r="F227" s="244">
        <f t="shared" si="31"/>
        <v>626000</v>
      </c>
      <c r="G227" s="244">
        <f t="shared" si="31"/>
        <v>500000</v>
      </c>
      <c r="H227" s="244">
        <f t="shared" si="31"/>
        <v>1358233.32</v>
      </c>
      <c r="I227" s="244">
        <f t="shared" si="31"/>
        <v>3350000</v>
      </c>
      <c r="J227" s="433"/>
      <c r="K227" s="696"/>
      <c r="L227" s="700"/>
      <c r="M227" s="575"/>
    </row>
    <row r="228" spans="1:14" s="580" customFormat="1" ht="15.75" x14ac:dyDescent="0.25">
      <c r="A228" s="582"/>
      <c r="B228" s="576"/>
      <c r="C228" s="576"/>
      <c r="D228" s="576"/>
      <c r="E228" s="577"/>
      <c r="F228" s="577"/>
      <c r="G228" s="581"/>
      <c r="H228" s="584"/>
      <c r="I228" s="259">
        <f>SUM(B228:H228)</f>
        <v>0</v>
      </c>
      <c r="J228" s="433"/>
      <c r="K228" s="696"/>
      <c r="L228" s="700"/>
      <c r="M228" s="575"/>
    </row>
    <row r="229" spans="1:14" s="580" customFormat="1" ht="15.75" x14ac:dyDescent="0.25">
      <c r="A229" s="562" t="s">
        <v>235</v>
      </c>
      <c r="B229" s="576"/>
      <c r="C229" s="576"/>
      <c r="D229" s="581">
        <f>D225</f>
        <v>60000</v>
      </c>
      <c r="E229" s="581">
        <f>E227</f>
        <v>805766.68</v>
      </c>
      <c r="F229" s="581">
        <v>626000</v>
      </c>
      <c r="G229" s="581">
        <f>G226</f>
        <v>500000</v>
      </c>
      <c r="H229" s="583">
        <f>H226</f>
        <v>1358233.32</v>
      </c>
      <c r="I229" s="319">
        <f>SUM(B229:H229)</f>
        <v>3350000</v>
      </c>
      <c r="J229" s="606" t="s">
        <v>431</v>
      </c>
      <c r="K229" s="696"/>
      <c r="L229" s="700">
        <f>'[1]1. LGF Phase 1 &amp; 2 16-17'!$I$212</f>
        <v>3210000</v>
      </c>
      <c r="M229" s="575"/>
      <c r="N229" s="730"/>
    </row>
    <row r="230" spans="1:14" s="580" customFormat="1" ht="15.75" x14ac:dyDescent="0.25">
      <c r="A230" s="616" t="s">
        <v>547</v>
      </c>
      <c r="B230" s="576"/>
      <c r="C230" s="576"/>
      <c r="D230" s="576"/>
      <c r="E230" s="577"/>
      <c r="F230" s="577"/>
      <c r="G230" s="581"/>
      <c r="H230" s="584"/>
      <c r="I230" s="259">
        <f>SUM(B230:H230)</f>
        <v>0</v>
      </c>
      <c r="J230" s="433"/>
      <c r="K230" s="696"/>
      <c r="L230" s="700"/>
      <c r="M230" s="575"/>
    </row>
    <row r="231" spans="1:14" s="580" customFormat="1" ht="15.75" x14ac:dyDescent="0.25">
      <c r="A231" s="562" t="s">
        <v>322</v>
      </c>
      <c r="B231" s="576"/>
      <c r="C231" s="576"/>
      <c r="D231" s="576"/>
      <c r="E231" s="577"/>
      <c r="F231" s="577"/>
      <c r="G231" s="581"/>
      <c r="H231" s="584"/>
      <c r="I231" s="259">
        <f>SUM(B231:H231)</f>
        <v>0</v>
      </c>
      <c r="J231" s="433"/>
      <c r="K231" s="696"/>
      <c r="L231" s="700"/>
      <c r="M231" s="575"/>
    </row>
    <row r="232" spans="1:14" s="585" customFormat="1" ht="15.75" x14ac:dyDescent="0.25">
      <c r="A232" s="131" t="s">
        <v>239</v>
      </c>
      <c r="B232" s="133">
        <f>SUM(B229:B231)</f>
        <v>0</v>
      </c>
      <c r="C232" s="133">
        <f t="shared" ref="C232:I232" si="32">SUM(C229:C231)</f>
        <v>0</v>
      </c>
      <c r="D232" s="133">
        <f t="shared" si="32"/>
        <v>60000</v>
      </c>
      <c r="E232" s="133">
        <f t="shared" si="32"/>
        <v>805766.68</v>
      </c>
      <c r="F232" s="133">
        <f t="shared" si="32"/>
        <v>626000</v>
      </c>
      <c r="G232" s="133">
        <f t="shared" si="32"/>
        <v>500000</v>
      </c>
      <c r="H232" s="133">
        <f t="shared" si="32"/>
        <v>1358233.32</v>
      </c>
      <c r="I232" s="133">
        <f t="shared" si="32"/>
        <v>3350000</v>
      </c>
      <c r="J232" s="606" t="s">
        <v>431</v>
      </c>
      <c r="K232" s="696">
        <f>'[1]1. LGF Phase 1 &amp; 2 16-17'!$I$215</f>
        <v>4810000</v>
      </c>
      <c r="L232" s="696"/>
      <c r="M232" s="664"/>
    </row>
    <row r="233" spans="1:14" s="434" customFormat="1" ht="15.75" x14ac:dyDescent="0.25">
      <c r="A233" s="544"/>
      <c r="B233" s="427"/>
      <c r="C233" s="427"/>
      <c r="D233" s="427"/>
      <c r="E233" s="504"/>
      <c r="F233" s="504"/>
      <c r="G233" s="504"/>
      <c r="H233" s="427"/>
      <c r="I233" s="262"/>
      <c r="J233" s="558"/>
      <c r="K233" s="696"/>
      <c r="L233" s="700"/>
      <c r="M233" s="662"/>
    </row>
    <row r="234" spans="1:14" s="580" customFormat="1" ht="15.75" x14ac:dyDescent="0.25">
      <c r="A234" s="542" t="s">
        <v>240</v>
      </c>
      <c r="B234" s="543">
        <v>0</v>
      </c>
      <c r="C234" s="543">
        <v>0</v>
      </c>
      <c r="D234" s="543">
        <v>57056</v>
      </c>
      <c r="E234" s="543">
        <f>E225</f>
        <v>805766.68</v>
      </c>
      <c r="F234" s="543">
        <f>F225</f>
        <v>626000</v>
      </c>
      <c r="G234" s="543">
        <f>G225</f>
        <v>0</v>
      </c>
      <c r="H234" s="543">
        <f>H225</f>
        <v>0</v>
      </c>
      <c r="I234" s="543">
        <f>SUM(B234:H234)</f>
        <v>1488822.6800000002</v>
      </c>
      <c r="J234" s="433"/>
      <c r="K234" s="696"/>
      <c r="L234" s="700"/>
      <c r="M234" s="575"/>
    </row>
    <row r="235" spans="1:14" s="98" customFormat="1" ht="16.5" thickBot="1" x14ac:dyDescent="0.3">
      <c r="A235" s="200"/>
      <c r="B235" s="201"/>
      <c r="C235" s="201"/>
      <c r="D235" s="427"/>
      <c r="E235" s="504"/>
      <c r="F235" s="504"/>
      <c r="G235" s="505"/>
      <c r="H235" s="201"/>
      <c r="I235" s="201"/>
      <c r="J235" s="559"/>
      <c r="K235" s="696"/>
      <c r="L235" s="700"/>
      <c r="M235" s="662"/>
    </row>
    <row r="236" spans="1:14" s="98" customFormat="1" ht="15.75" x14ac:dyDescent="0.25">
      <c r="A236" s="729" t="s">
        <v>532</v>
      </c>
      <c r="B236" s="427"/>
      <c r="C236" s="427"/>
      <c r="D236" s="427"/>
      <c r="E236" s="504"/>
      <c r="F236" s="1293" t="s">
        <v>321</v>
      </c>
      <c r="G236" s="1293"/>
      <c r="H236" s="427"/>
      <c r="I236" s="203" t="s">
        <v>545</v>
      </c>
      <c r="J236" s="559"/>
      <c r="K236" s="662"/>
      <c r="L236" s="700"/>
      <c r="M236" s="662"/>
      <c r="N236" s="707" t="s">
        <v>554</v>
      </c>
    </row>
    <row r="237" spans="1:14" s="98" customFormat="1" ht="15.75" x14ac:dyDescent="0.25">
      <c r="A237" s="535"/>
      <c r="B237" s="427"/>
      <c r="C237" s="427"/>
      <c r="D237" s="427"/>
      <c r="E237" s="504"/>
      <c r="F237" s="504"/>
      <c r="G237" s="504"/>
      <c r="H237" s="427"/>
      <c r="I237" s="203" t="s">
        <v>513</v>
      </c>
      <c r="J237" s="559"/>
      <c r="K237" s="662"/>
      <c r="L237" s="700"/>
      <c r="M237" s="662"/>
      <c r="N237" s="708">
        <f>I229</f>
        <v>3350000</v>
      </c>
    </row>
    <row r="238" spans="1:14" s="98" customFormat="1" ht="15.75" x14ac:dyDescent="0.25">
      <c r="A238" s="207"/>
      <c r="B238" s="204" t="s">
        <v>214</v>
      </c>
      <c r="C238" s="204" t="s">
        <v>211</v>
      </c>
      <c r="D238" s="204" t="s">
        <v>216</v>
      </c>
      <c r="E238" s="204" t="s">
        <v>217</v>
      </c>
      <c r="F238" s="204" t="s">
        <v>218</v>
      </c>
      <c r="G238" s="204" t="s">
        <v>219</v>
      </c>
      <c r="H238" s="204" t="s">
        <v>291</v>
      </c>
      <c r="I238" s="204" t="s">
        <v>229</v>
      </c>
      <c r="J238" s="559"/>
      <c r="K238" s="662"/>
      <c r="L238" s="700"/>
      <c r="M238" s="662"/>
      <c r="N238" s="708">
        <f>I243</f>
        <v>3349668</v>
      </c>
    </row>
    <row r="239" spans="1:14" s="98" customFormat="1" ht="16.5" thickBot="1" x14ac:dyDescent="0.3">
      <c r="A239" s="562" t="s">
        <v>232</v>
      </c>
      <c r="B239" s="576"/>
      <c r="C239" s="576"/>
      <c r="D239" s="577"/>
      <c r="E239" s="576">
        <v>0</v>
      </c>
      <c r="F239" s="576">
        <v>82668</v>
      </c>
      <c r="G239" s="578"/>
      <c r="H239" s="579"/>
      <c r="I239" s="259">
        <f>SUM(B239:H239)</f>
        <v>82668</v>
      </c>
      <c r="J239" s="559"/>
      <c r="K239" s="662"/>
      <c r="L239" s="700"/>
      <c r="M239" s="662"/>
      <c r="N239" s="709">
        <f>I257</f>
        <v>1010000</v>
      </c>
    </row>
    <row r="240" spans="1:14" s="98" customFormat="1" ht="16.5" thickBot="1" x14ac:dyDescent="0.3">
      <c r="A240" s="562" t="s">
        <v>233</v>
      </c>
      <c r="B240" s="576"/>
      <c r="C240" s="576"/>
      <c r="D240" s="576"/>
      <c r="E240" s="577">
        <v>0</v>
      </c>
      <c r="F240" s="576"/>
      <c r="G240" s="578">
        <v>750000</v>
      </c>
      <c r="H240" s="579">
        <v>2517000</v>
      </c>
      <c r="I240" s="259">
        <f>SUM(B240:H240)</f>
        <v>3267000</v>
      </c>
      <c r="J240" s="559"/>
      <c r="K240" s="662"/>
      <c r="L240" s="700"/>
      <c r="M240" s="662"/>
      <c r="N240" s="697">
        <f>SUM(N237:N239)</f>
        <v>7709668</v>
      </c>
    </row>
    <row r="241" spans="1:14" s="98" customFormat="1" ht="16.5" thickBot="1" x14ac:dyDescent="0.3">
      <c r="A241" s="131" t="s">
        <v>234</v>
      </c>
      <c r="B241" s="244">
        <f>SUM(B239:B240)</f>
        <v>0</v>
      </c>
      <c r="C241" s="244">
        <f t="shared" ref="C241:I241" si="33">SUM(C239:C240)</f>
        <v>0</v>
      </c>
      <c r="D241" s="244">
        <f t="shared" si="33"/>
        <v>0</v>
      </c>
      <c r="E241" s="244">
        <f t="shared" si="33"/>
        <v>0</v>
      </c>
      <c r="F241" s="244">
        <f t="shared" si="33"/>
        <v>82668</v>
      </c>
      <c r="G241" s="244">
        <f t="shared" si="33"/>
        <v>750000</v>
      </c>
      <c r="H241" s="244">
        <f t="shared" si="33"/>
        <v>2517000</v>
      </c>
      <c r="I241" s="244">
        <f t="shared" si="33"/>
        <v>3349668</v>
      </c>
      <c r="J241" s="559"/>
      <c r="K241" s="662"/>
      <c r="L241" s="700"/>
      <c r="M241" s="662"/>
      <c r="N241" s="725">
        <v>7710000</v>
      </c>
    </row>
    <row r="242" spans="1:14" s="98" customFormat="1" ht="15.75" x14ac:dyDescent="0.25">
      <c r="A242" s="582"/>
      <c r="B242" s="576"/>
      <c r="C242" s="576"/>
      <c r="D242" s="576"/>
      <c r="E242" s="577"/>
      <c r="F242" s="577"/>
      <c r="G242" s="581"/>
      <c r="H242" s="584"/>
      <c r="I242" s="259">
        <f>SUM(B242:H242)</f>
        <v>0</v>
      </c>
      <c r="J242" s="559"/>
      <c r="K242" s="696">
        <f>N240-N241</f>
        <v>-332</v>
      </c>
      <c r="L242" s="700"/>
      <c r="M242" s="662"/>
    </row>
    <row r="243" spans="1:14" s="98" customFormat="1" ht="15.75" x14ac:dyDescent="0.25">
      <c r="A243" s="562" t="s">
        <v>235</v>
      </c>
      <c r="B243" s="576"/>
      <c r="C243" s="576"/>
      <c r="D243" s="577"/>
      <c r="E243" s="577"/>
      <c r="F243" s="841">
        <f>F239</f>
        <v>82668</v>
      </c>
      <c r="G243" s="841">
        <f>G240</f>
        <v>750000</v>
      </c>
      <c r="H243" s="584">
        <f>H240</f>
        <v>2517000</v>
      </c>
      <c r="I243" s="319">
        <f>SUM(B243:H243)</f>
        <v>3349668</v>
      </c>
      <c r="J243" s="606" t="s">
        <v>431</v>
      </c>
      <c r="K243" s="696"/>
      <c r="L243" s="700">
        <f>'[1]1. LGF Phase 1 &amp; 2 16-17'!$I$226</f>
        <v>2200000</v>
      </c>
      <c r="M243" s="662"/>
    </row>
    <row r="244" spans="1:14" s="98" customFormat="1" ht="15.75" x14ac:dyDescent="0.25">
      <c r="A244" s="616" t="s">
        <v>547</v>
      </c>
      <c r="B244" s="576"/>
      <c r="C244" s="576"/>
      <c r="D244" s="576"/>
      <c r="E244" s="577"/>
      <c r="F244" s="577"/>
      <c r="G244" s="581"/>
      <c r="H244" s="584"/>
      <c r="I244" s="259">
        <f>SUM(B244:H244)</f>
        <v>0</v>
      </c>
      <c r="J244" s="559"/>
      <c r="K244" s="696"/>
      <c r="L244" s="700"/>
      <c r="M244" s="662"/>
    </row>
    <row r="245" spans="1:14" s="98" customFormat="1" ht="15.75" x14ac:dyDescent="0.25">
      <c r="A245" s="562" t="s">
        <v>322</v>
      </c>
      <c r="B245" s="576"/>
      <c r="C245" s="576"/>
      <c r="D245" s="576"/>
      <c r="E245" s="577"/>
      <c r="F245" s="577"/>
      <c r="G245" s="581"/>
      <c r="H245" s="584"/>
      <c r="I245" s="259">
        <f>SUM(B245:H245)</f>
        <v>0</v>
      </c>
      <c r="J245" s="559"/>
      <c r="K245" s="696"/>
      <c r="L245" s="700"/>
      <c r="M245" s="662"/>
    </row>
    <row r="246" spans="1:14" s="98" customFormat="1" ht="15.75" x14ac:dyDescent="0.25">
      <c r="A246" s="131" t="s">
        <v>239</v>
      </c>
      <c r="B246" s="133">
        <f>SUM(B243:B245)</f>
        <v>0</v>
      </c>
      <c r="C246" s="133">
        <f t="shared" ref="C246:I246" si="34">SUM(C243:C245)</f>
        <v>0</v>
      </c>
      <c r="D246" s="133">
        <f t="shared" si="34"/>
        <v>0</v>
      </c>
      <c r="E246" s="133">
        <f t="shared" si="34"/>
        <v>0</v>
      </c>
      <c r="F246" s="133">
        <f t="shared" si="34"/>
        <v>82668</v>
      </c>
      <c r="G246" s="133">
        <f t="shared" si="34"/>
        <v>750000</v>
      </c>
      <c r="H246" s="133">
        <f t="shared" si="34"/>
        <v>2517000</v>
      </c>
      <c r="I246" s="133">
        <f t="shared" si="34"/>
        <v>3349668</v>
      </c>
      <c r="J246" s="606" t="s">
        <v>431</v>
      </c>
      <c r="K246" s="696">
        <f>'[1]1. LGF Phase 1 &amp; 2 16-17'!$I$229</f>
        <v>2700000</v>
      </c>
      <c r="L246" s="700"/>
      <c r="M246" s="662"/>
    </row>
    <row r="247" spans="1:14" s="98" customFormat="1" ht="15.75" x14ac:dyDescent="0.25">
      <c r="A247" s="544"/>
      <c r="B247" s="427"/>
      <c r="C247" s="427"/>
      <c r="D247" s="427"/>
      <c r="E247" s="504"/>
      <c r="F247" s="504"/>
      <c r="G247" s="504"/>
      <c r="H247" s="427"/>
      <c r="I247" s="262"/>
      <c r="J247" s="559"/>
      <c r="K247" s="696"/>
      <c r="L247" s="700"/>
      <c r="M247" s="662"/>
    </row>
    <row r="248" spans="1:14" s="575" customFormat="1" ht="15.75" x14ac:dyDescent="0.25">
      <c r="A248" s="542" t="s">
        <v>240</v>
      </c>
      <c r="B248" s="543">
        <v>0</v>
      </c>
      <c r="C248" s="543">
        <v>0</v>
      </c>
      <c r="D248" s="543">
        <v>0</v>
      </c>
      <c r="E248" s="543">
        <f>E239</f>
        <v>0</v>
      </c>
      <c r="F248" s="543">
        <f>F239</f>
        <v>82668</v>
      </c>
      <c r="G248" s="543">
        <f>G239</f>
        <v>0</v>
      </c>
      <c r="H248" s="543">
        <f>H239</f>
        <v>0</v>
      </c>
      <c r="I248" s="543">
        <f>SUM(B248:H248)</f>
        <v>82668</v>
      </c>
      <c r="J248" s="631"/>
      <c r="K248" s="696"/>
      <c r="L248" s="700"/>
    </row>
    <row r="249" spans="1:14" s="98" customFormat="1" ht="15.75" x14ac:dyDescent="0.25">
      <c r="A249" s="200"/>
      <c r="B249" s="201"/>
      <c r="C249" s="201"/>
      <c r="D249" s="427"/>
      <c r="E249" s="504"/>
      <c r="F249" s="504"/>
      <c r="G249" s="505"/>
      <c r="H249" s="201"/>
      <c r="I249" s="201"/>
      <c r="J249" s="559"/>
      <c r="K249" s="696"/>
      <c r="L249" s="700"/>
      <c r="M249" s="662"/>
    </row>
    <row r="250" spans="1:14" s="98" customFormat="1" ht="15.75" x14ac:dyDescent="0.25">
      <c r="A250" s="729" t="s">
        <v>533</v>
      </c>
      <c r="B250" s="427"/>
      <c r="C250" s="427"/>
      <c r="D250" s="427"/>
      <c r="E250" s="504"/>
      <c r="F250" s="1293" t="s">
        <v>321</v>
      </c>
      <c r="G250" s="1293"/>
      <c r="H250" s="427"/>
      <c r="I250" s="203" t="s">
        <v>545</v>
      </c>
      <c r="J250" s="559"/>
      <c r="K250" s="696"/>
      <c r="L250" s="700"/>
      <c r="M250" s="662"/>
    </row>
    <row r="251" spans="1:14" s="98" customFormat="1" ht="15.75" x14ac:dyDescent="0.25">
      <c r="A251" s="535"/>
      <c r="B251" s="427"/>
      <c r="C251" s="427"/>
      <c r="D251" s="427"/>
      <c r="E251" s="504"/>
      <c r="F251" s="504"/>
      <c r="G251" s="504"/>
      <c r="H251" s="427"/>
      <c r="I251" s="203" t="s">
        <v>513</v>
      </c>
      <c r="J251" s="559"/>
      <c r="K251" s="696"/>
      <c r="L251" s="700"/>
      <c r="M251" s="662"/>
    </row>
    <row r="252" spans="1:14" s="98" customFormat="1" ht="15.75" x14ac:dyDescent="0.25">
      <c r="A252" s="207"/>
      <c r="B252" s="204" t="s">
        <v>214</v>
      </c>
      <c r="C252" s="204" t="s">
        <v>211</v>
      </c>
      <c r="D252" s="204" t="s">
        <v>216</v>
      </c>
      <c r="E252" s="204" t="s">
        <v>217</v>
      </c>
      <c r="F252" s="204" t="s">
        <v>218</v>
      </c>
      <c r="G252" s="204" t="s">
        <v>219</v>
      </c>
      <c r="H252" s="204" t="s">
        <v>291</v>
      </c>
      <c r="I252" s="204" t="s">
        <v>229</v>
      </c>
      <c r="J252" s="559"/>
      <c r="K252" s="696"/>
      <c r="L252" s="700"/>
      <c r="M252" s="662"/>
    </row>
    <row r="253" spans="1:14" s="98" customFormat="1" ht="15.75" x14ac:dyDescent="0.25">
      <c r="A253" s="562" t="s">
        <v>232</v>
      </c>
      <c r="B253" s="576"/>
      <c r="C253" s="576"/>
      <c r="D253" s="577"/>
      <c r="E253" s="576">
        <v>1721009</v>
      </c>
      <c r="F253" s="576">
        <v>515805</v>
      </c>
      <c r="G253" s="578"/>
      <c r="H253" s="579"/>
      <c r="I253" s="259">
        <f>SUM(B253:H253)</f>
        <v>2236814</v>
      </c>
      <c r="J253" s="559"/>
      <c r="K253" s="696"/>
      <c r="L253" s="700"/>
      <c r="M253" s="662"/>
    </row>
    <row r="254" spans="1:14" s="98" customFormat="1" ht="15.75" x14ac:dyDescent="0.25">
      <c r="A254" s="562" t="s">
        <v>233</v>
      </c>
      <c r="B254" s="576"/>
      <c r="C254" s="576"/>
      <c r="D254" s="576"/>
      <c r="E254" s="577"/>
      <c r="F254" s="576">
        <f>F260-F253</f>
        <v>2195</v>
      </c>
      <c r="G254" s="578"/>
      <c r="H254" s="579"/>
      <c r="I254" s="259">
        <f>SUM(B254:H254)</f>
        <v>2195</v>
      </c>
      <c r="J254" s="559"/>
      <c r="K254" s="696"/>
      <c r="L254" s="700"/>
      <c r="M254" s="662"/>
    </row>
    <row r="255" spans="1:14" s="98" customFormat="1" ht="15.75" x14ac:dyDescent="0.25">
      <c r="A255" s="131" t="s">
        <v>234</v>
      </c>
      <c r="B255" s="244">
        <f>SUM(B253:B254)</f>
        <v>0</v>
      </c>
      <c r="C255" s="244">
        <f t="shared" ref="C255:I255" si="35">SUM(C253:C254)</f>
        <v>0</v>
      </c>
      <c r="D255" s="244">
        <f t="shared" si="35"/>
        <v>0</v>
      </c>
      <c r="E255" s="244">
        <f t="shared" si="35"/>
        <v>1721009</v>
      </c>
      <c r="F255" s="244">
        <f t="shared" si="35"/>
        <v>518000</v>
      </c>
      <c r="G255" s="244">
        <f t="shared" si="35"/>
        <v>0</v>
      </c>
      <c r="H255" s="244">
        <f t="shared" si="35"/>
        <v>0</v>
      </c>
      <c r="I255" s="244">
        <f t="shared" si="35"/>
        <v>2239009</v>
      </c>
      <c r="J255" s="559"/>
      <c r="K255" s="696"/>
      <c r="L255" s="700"/>
      <c r="M255" s="662"/>
    </row>
    <row r="256" spans="1:14" s="98" customFormat="1" ht="15.75" x14ac:dyDescent="0.25">
      <c r="A256" s="582"/>
      <c r="B256" s="576"/>
      <c r="C256" s="576"/>
      <c r="D256" s="576"/>
      <c r="E256" s="577"/>
      <c r="F256" s="577"/>
      <c r="G256" s="581"/>
      <c r="H256" s="584"/>
      <c r="I256" s="259">
        <f>SUM(B256:H256)</f>
        <v>0</v>
      </c>
      <c r="J256" s="559"/>
      <c r="K256" s="696"/>
      <c r="L256" s="700"/>
      <c r="M256" s="662"/>
    </row>
    <row r="257" spans="1:14" s="98" customFormat="1" ht="15.75" x14ac:dyDescent="0.25">
      <c r="A257" s="562" t="s">
        <v>235</v>
      </c>
      <c r="B257" s="576"/>
      <c r="C257" s="576"/>
      <c r="D257" s="577"/>
      <c r="E257" s="581">
        <f>E253</f>
        <v>1721009</v>
      </c>
      <c r="F257" s="581">
        <v>518000</v>
      </c>
      <c r="G257" s="581">
        <v>-1229009</v>
      </c>
      <c r="H257" s="584"/>
      <c r="I257" s="319">
        <f>SUM(B257:H257)</f>
        <v>1010000</v>
      </c>
      <c r="J257" s="606" t="s">
        <v>431</v>
      </c>
      <c r="K257" s="696"/>
      <c r="L257" s="700">
        <f>'[1]1. LGF Phase 1 &amp; 2 16-17'!$I$240</f>
        <v>2300000</v>
      </c>
      <c r="M257" s="662"/>
      <c r="N257" s="98">
        <v>1010000</v>
      </c>
    </row>
    <row r="258" spans="1:14" s="98" customFormat="1" ht="15.75" x14ac:dyDescent="0.25">
      <c r="A258" s="616" t="s">
        <v>547</v>
      </c>
      <c r="B258" s="576"/>
      <c r="C258" s="576"/>
      <c r="D258" s="576"/>
      <c r="E258" s="577"/>
      <c r="F258" s="577"/>
      <c r="G258" s="581">
        <v>1229009</v>
      </c>
      <c r="H258" s="584"/>
      <c r="I258" s="259">
        <f>SUM(B258:H258)</f>
        <v>1229009</v>
      </c>
      <c r="J258" s="559"/>
      <c r="K258" s="696"/>
      <c r="L258" s="700"/>
      <c r="M258" s="662"/>
    </row>
    <row r="259" spans="1:14" s="98" customFormat="1" ht="15.75" x14ac:dyDescent="0.25">
      <c r="A259" s="562" t="s">
        <v>322</v>
      </c>
      <c r="B259" s="576"/>
      <c r="C259" s="576"/>
      <c r="D259" s="576"/>
      <c r="E259" s="577"/>
      <c r="F259" s="577"/>
      <c r="G259" s="581"/>
      <c r="H259" s="584"/>
      <c r="I259" s="259">
        <f>SUM(B259:H259)</f>
        <v>0</v>
      </c>
      <c r="J259" s="559"/>
      <c r="K259" s="696"/>
      <c r="L259" s="700"/>
      <c r="M259" s="662"/>
    </row>
    <row r="260" spans="1:14" s="98" customFormat="1" ht="15.75" x14ac:dyDescent="0.25">
      <c r="A260" s="131" t="s">
        <v>239</v>
      </c>
      <c r="B260" s="133">
        <f>SUM(B257:B259)</f>
        <v>0</v>
      </c>
      <c r="C260" s="133">
        <f t="shared" ref="C260:I260" si="36">SUM(C257:C259)</f>
        <v>0</v>
      </c>
      <c r="D260" s="133">
        <f t="shared" si="36"/>
        <v>0</v>
      </c>
      <c r="E260" s="133">
        <f t="shared" si="36"/>
        <v>1721009</v>
      </c>
      <c r="F260" s="133">
        <f t="shared" si="36"/>
        <v>518000</v>
      </c>
      <c r="G260" s="133">
        <f t="shared" si="36"/>
        <v>0</v>
      </c>
      <c r="H260" s="133">
        <f t="shared" si="36"/>
        <v>0</v>
      </c>
      <c r="I260" s="133">
        <f t="shared" si="36"/>
        <v>2239009</v>
      </c>
      <c r="J260" s="606" t="s">
        <v>431</v>
      </c>
      <c r="K260" s="696">
        <f>'[1]1. LGF Phase 1 &amp; 2 16-17'!$I$243</f>
        <v>2300000</v>
      </c>
      <c r="L260" s="700"/>
      <c r="M260" s="662"/>
    </row>
    <row r="261" spans="1:14" s="98" customFormat="1" ht="15.75" x14ac:dyDescent="0.25">
      <c r="A261" s="137"/>
      <c r="B261" s="838"/>
      <c r="C261" s="838"/>
      <c r="D261" s="838"/>
      <c r="E261" s="839"/>
      <c r="F261" s="839"/>
      <c r="G261" s="838"/>
      <c r="H261" s="838"/>
      <c r="I261" s="838"/>
      <c r="J261" s="840"/>
      <c r="K261" s="696"/>
      <c r="L261" s="700"/>
      <c r="M261" s="662"/>
    </row>
    <row r="262" spans="1:14" s="98" customFormat="1" ht="15.75" x14ac:dyDescent="0.25">
      <c r="A262" s="542" t="s">
        <v>240</v>
      </c>
      <c r="B262" s="543">
        <v>0</v>
      </c>
      <c r="C262" s="543">
        <v>0</v>
      </c>
      <c r="D262" s="543">
        <v>0</v>
      </c>
      <c r="E262" s="543">
        <f>E253</f>
        <v>1721009</v>
      </c>
      <c r="F262" s="543">
        <f>F253</f>
        <v>515805</v>
      </c>
      <c r="G262" s="543">
        <f>G253</f>
        <v>0</v>
      </c>
      <c r="H262" s="543">
        <f>H253</f>
        <v>0</v>
      </c>
      <c r="I262" s="543">
        <f>SUM(B262:H262)</f>
        <v>2236814</v>
      </c>
      <c r="J262" s="840"/>
      <c r="K262" s="696"/>
      <c r="L262" s="700"/>
      <c r="M262" s="662"/>
    </row>
    <row r="263" spans="1:14" s="98" customFormat="1" ht="15.75" x14ac:dyDescent="0.25">
      <c r="A263" s="137"/>
      <c r="B263" s="838"/>
      <c r="C263" s="838"/>
      <c r="D263" s="838"/>
      <c r="E263" s="839"/>
      <c r="F263" s="839"/>
      <c r="G263" s="838"/>
      <c r="H263" s="838"/>
      <c r="I263" s="838"/>
      <c r="J263" s="840"/>
      <c r="K263" s="696"/>
      <c r="L263" s="700"/>
      <c r="M263" s="662"/>
    </row>
    <row r="264" spans="1:14" s="98" customFormat="1" ht="15.75" x14ac:dyDescent="0.25">
      <c r="A264" s="729" t="s">
        <v>629</v>
      </c>
      <c r="B264" s="838"/>
      <c r="C264" s="838"/>
      <c r="D264" s="838"/>
      <c r="E264" s="839"/>
      <c r="F264" s="839"/>
      <c r="G264" s="838"/>
      <c r="H264" s="838"/>
      <c r="I264" s="838"/>
      <c r="J264" s="840"/>
      <c r="K264" s="696"/>
      <c r="L264" s="700"/>
      <c r="M264" s="662"/>
    </row>
    <row r="265" spans="1:14" s="98" customFormat="1" ht="15.75" x14ac:dyDescent="0.25">
      <c r="A265" s="843"/>
      <c r="B265" s="838"/>
      <c r="C265" s="838"/>
      <c r="D265" s="838"/>
      <c r="E265" s="839"/>
      <c r="F265" s="839"/>
      <c r="G265" s="838"/>
      <c r="H265" s="838"/>
      <c r="I265" s="838"/>
      <c r="J265" s="840"/>
      <c r="K265" s="696"/>
      <c r="L265" s="700"/>
      <c r="M265" s="662"/>
    </row>
    <row r="266" spans="1:14" s="98" customFormat="1" ht="15.75" x14ac:dyDescent="0.25">
      <c r="A266" s="207"/>
      <c r="B266" s="204" t="s">
        <v>214</v>
      </c>
      <c r="C266" s="204" t="s">
        <v>211</v>
      </c>
      <c r="D266" s="204" t="s">
        <v>216</v>
      </c>
      <c r="E266" s="204" t="s">
        <v>217</v>
      </c>
      <c r="F266" s="204" t="s">
        <v>218</v>
      </c>
      <c r="G266" s="204" t="s">
        <v>219</v>
      </c>
      <c r="H266" s="204" t="s">
        <v>291</v>
      </c>
      <c r="I266" s="204" t="s">
        <v>229</v>
      </c>
      <c r="J266" s="840"/>
      <c r="K266" s="696"/>
      <c r="L266" s="700"/>
      <c r="M266" s="662"/>
    </row>
    <row r="267" spans="1:14" s="98" customFormat="1" ht="15.75" x14ac:dyDescent="0.25">
      <c r="A267" s="562" t="s">
        <v>232</v>
      </c>
      <c r="B267" s="576"/>
      <c r="C267" s="576"/>
      <c r="D267" s="577"/>
      <c r="E267" s="576"/>
      <c r="F267" s="576">
        <v>369148</v>
      </c>
      <c r="G267" s="578"/>
      <c r="H267" s="579"/>
      <c r="I267" s="259">
        <f>SUM(B267:H267)</f>
        <v>369148</v>
      </c>
      <c r="J267" s="840"/>
      <c r="K267" s="696"/>
      <c r="L267" s="700"/>
      <c r="M267" s="662"/>
    </row>
    <row r="268" spans="1:14" s="98" customFormat="1" ht="15.75" x14ac:dyDescent="0.25">
      <c r="A268" s="562" t="s">
        <v>233</v>
      </c>
      <c r="B268" s="576"/>
      <c r="C268" s="576"/>
      <c r="D268" s="576"/>
      <c r="E268" s="577"/>
      <c r="F268" s="576"/>
      <c r="G268" s="578">
        <v>2175258.48</v>
      </c>
      <c r="H268" s="579"/>
      <c r="I268" s="259">
        <f>SUM(B268:H268)</f>
        <v>2175258.48</v>
      </c>
      <c r="J268" s="840"/>
      <c r="K268" s="696"/>
      <c r="L268" s="700"/>
      <c r="M268" s="662"/>
    </row>
    <row r="269" spans="1:14" s="98" customFormat="1" ht="15.75" x14ac:dyDescent="0.25">
      <c r="A269" s="131" t="s">
        <v>234</v>
      </c>
      <c r="B269" s="244">
        <f>SUM(B267:B268)</f>
        <v>0</v>
      </c>
      <c r="C269" s="244">
        <f t="shared" ref="C269:I269" si="37">SUM(C267:C268)</f>
        <v>0</v>
      </c>
      <c r="D269" s="244">
        <f t="shared" si="37"/>
        <v>0</v>
      </c>
      <c r="E269" s="244">
        <f t="shared" si="37"/>
        <v>0</v>
      </c>
      <c r="F269" s="244">
        <f t="shared" si="37"/>
        <v>369148</v>
      </c>
      <c r="G269" s="244">
        <f t="shared" si="37"/>
        <v>2175258.48</v>
      </c>
      <c r="H269" s="244">
        <f t="shared" si="37"/>
        <v>0</v>
      </c>
      <c r="I269" s="244">
        <f t="shared" si="37"/>
        <v>2544406.48</v>
      </c>
      <c r="J269" s="840"/>
      <c r="K269" s="696"/>
      <c r="L269" s="700"/>
      <c r="M269" s="662"/>
    </row>
    <row r="270" spans="1:14" s="98" customFormat="1" ht="15.75" x14ac:dyDescent="0.25">
      <c r="A270" s="582"/>
      <c r="B270" s="576"/>
      <c r="C270" s="576"/>
      <c r="D270" s="576"/>
      <c r="E270" s="577"/>
      <c r="F270" s="577"/>
      <c r="G270" s="581"/>
      <c r="H270" s="584"/>
      <c r="I270" s="259">
        <f>SUM(B270:H270)</f>
        <v>0</v>
      </c>
      <c r="J270" s="840"/>
      <c r="K270" s="696"/>
      <c r="L270" s="700"/>
      <c r="M270" s="662"/>
    </row>
    <row r="271" spans="1:14" s="98" customFormat="1" ht="15.75" x14ac:dyDescent="0.25">
      <c r="A271" s="562" t="s">
        <v>235</v>
      </c>
      <c r="B271" s="576"/>
      <c r="C271" s="576"/>
      <c r="D271" s="577"/>
      <c r="E271" s="577"/>
      <c r="F271" s="577"/>
      <c r="G271" s="581">
        <v>1500000</v>
      </c>
      <c r="H271" s="584"/>
      <c r="I271" s="319">
        <f>SUM(B271:H271)</f>
        <v>1500000</v>
      </c>
      <c r="J271" s="840"/>
      <c r="K271" s="696"/>
      <c r="L271" s="700"/>
      <c r="M271" s="662"/>
    </row>
    <row r="272" spans="1:14" s="98" customFormat="1" ht="15.75" x14ac:dyDescent="0.25">
      <c r="A272" s="616" t="s">
        <v>547</v>
      </c>
      <c r="B272" s="576"/>
      <c r="C272" s="576"/>
      <c r="D272" s="576"/>
      <c r="E272" s="577"/>
      <c r="F272" s="577"/>
      <c r="G272" s="581">
        <v>174000</v>
      </c>
      <c r="H272" s="584"/>
      <c r="I272" s="259">
        <f>SUM(B272:H272)</f>
        <v>174000</v>
      </c>
      <c r="J272" s="840"/>
      <c r="K272" s="696"/>
      <c r="L272" s="700"/>
      <c r="M272" s="662"/>
    </row>
    <row r="273" spans="1:13" s="98" customFormat="1" ht="15.75" x14ac:dyDescent="0.25">
      <c r="A273" s="901" t="s">
        <v>236</v>
      </c>
      <c r="B273" s="576"/>
      <c r="C273" s="576"/>
      <c r="D273" s="576"/>
      <c r="E273" s="577"/>
      <c r="F273" s="577">
        <f>F267</f>
        <v>369148</v>
      </c>
      <c r="G273" s="581"/>
      <c r="H273" s="584"/>
      <c r="I273" s="259">
        <f>SUM(B273:H273)</f>
        <v>369148</v>
      </c>
      <c r="J273" s="840"/>
      <c r="K273" s="696"/>
      <c r="L273" s="700"/>
      <c r="M273" s="662"/>
    </row>
    <row r="274" spans="1:13" s="98" customFormat="1" ht="15.75" x14ac:dyDescent="0.25">
      <c r="A274" s="882" t="s">
        <v>238</v>
      </c>
      <c r="B274" s="576"/>
      <c r="C274" s="576"/>
      <c r="D274" s="576"/>
      <c r="E274" s="577"/>
      <c r="F274" s="577"/>
      <c r="G274" s="581">
        <v>501258.48</v>
      </c>
      <c r="H274" s="584"/>
      <c r="I274" s="259">
        <f>SUM(B274:H274)</f>
        <v>501258.48</v>
      </c>
      <c r="J274" s="840"/>
      <c r="K274" s="696"/>
      <c r="L274" s="700"/>
      <c r="M274" s="662"/>
    </row>
    <row r="275" spans="1:13" s="98" customFormat="1" ht="15.75" x14ac:dyDescent="0.25">
      <c r="A275" s="131" t="s">
        <v>239</v>
      </c>
      <c r="B275" s="133">
        <f>SUM(B271:B274)</f>
        <v>0</v>
      </c>
      <c r="C275" s="133">
        <f t="shared" ref="C275:I275" si="38">SUM(C271:C274)</f>
        <v>0</v>
      </c>
      <c r="D275" s="133">
        <f t="shared" si="38"/>
        <v>0</v>
      </c>
      <c r="E275" s="133">
        <f t="shared" si="38"/>
        <v>0</v>
      </c>
      <c r="F275" s="133">
        <f t="shared" si="38"/>
        <v>369148</v>
      </c>
      <c r="G275" s="133">
        <f t="shared" si="38"/>
        <v>2175258.48</v>
      </c>
      <c r="H275" s="133">
        <f t="shared" si="38"/>
        <v>0</v>
      </c>
      <c r="I275" s="133">
        <f t="shared" si="38"/>
        <v>2544406.48</v>
      </c>
      <c r="J275" s="840"/>
      <c r="K275" s="696"/>
      <c r="L275" s="700"/>
      <c r="M275" s="662"/>
    </row>
    <row r="276" spans="1:13" s="98" customFormat="1" ht="15.75" x14ac:dyDescent="0.25">
      <c r="A276" s="137"/>
      <c r="B276" s="838"/>
      <c r="C276" s="838"/>
      <c r="D276" s="838"/>
      <c r="E276" s="839"/>
      <c r="F276" s="839"/>
      <c r="G276" s="838"/>
      <c r="H276" s="838"/>
      <c r="I276" s="838"/>
      <c r="J276" s="559"/>
      <c r="K276" s="696"/>
      <c r="L276" s="700"/>
      <c r="M276" s="662"/>
    </row>
    <row r="277" spans="1:13" s="575" customFormat="1" ht="15.75" x14ac:dyDescent="0.25">
      <c r="A277" s="542" t="s">
        <v>240</v>
      </c>
      <c r="B277" s="543">
        <v>0</v>
      </c>
      <c r="C277" s="543">
        <v>0</v>
      </c>
      <c r="D277" s="543">
        <v>0</v>
      </c>
      <c r="E277" s="543">
        <f>E267</f>
        <v>0</v>
      </c>
      <c r="F277" s="543">
        <f>F267</f>
        <v>369148</v>
      </c>
      <c r="G277" s="543">
        <f>G267</f>
        <v>0</v>
      </c>
      <c r="H277" s="543">
        <f>H267</f>
        <v>0</v>
      </c>
      <c r="I277" s="543">
        <f>SUM(B277:H277)</f>
        <v>369148</v>
      </c>
      <c r="J277" s="631"/>
      <c r="K277" s="696"/>
      <c r="L277" s="700"/>
    </row>
    <row r="278" spans="1:13" s="575" customFormat="1" ht="15.75" x14ac:dyDescent="0.25">
      <c r="A278" s="535"/>
      <c r="B278" s="427"/>
      <c r="C278" s="427"/>
      <c r="D278" s="427"/>
      <c r="E278" s="427"/>
      <c r="F278" s="427"/>
      <c r="G278" s="427"/>
      <c r="H278" s="427"/>
      <c r="I278" s="427"/>
      <c r="J278" s="631"/>
      <c r="K278" s="696"/>
      <c r="L278" s="700"/>
    </row>
    <row r="279" spans="1:13" s="575" customFormat="1" ht="15.75" x14ac:dyDescent="0.25">
      <c r="A279" s="729" t="s">
        <v>615</v>
      </c>
      <c r="B279" s="427"/>
      <c r="C279" s="427"/>
      <c r="D279" s="427"/>
      <c r="E279" s="427"/>
      <c r="F279" s="427"/>
      <c r="G279" s="427"/>
      <c r="H279" s="427"/>
      <c r="I279" s="427"/>
      <c r="J279" s="631"/>
      <c r="K279" s="696"/>
      <c r="L279" s="700"/>
    </row>
    <row r="280" spans="1:13" s="575" customFormat="1" ht="15.75" x14ac:dyDescent="0.25">
      <c r="A280" s="535"/>
      <c r="B280" s="427"/>
      <c r="C280" s="427"/>
      <c r="D280" s="427"/>
      <c r="E280" s="427"/>
      <c r="F280" s="427"/>
      <c r="G280" s="427"/>
      <c r="H280" s="427"/>
      <c r="I280" s="427"/>
      <c r="J280" s="631"/>
      <c r="K280" s="696"/>
      <c r="L280" s="700"/>
    </row>
    <row r="281" spans="1:13" s="575" customFormat="1" ht="15.75" x14ac:dyDescent="0.25">
      <c r="A281" s="207"/>
      <c r="B281" s="204" t="s">
        <v>214</v>
      </c>
      <c r="C281" s="204" t="s">
        <v>211</v>
      </c>
      <c r="D281" s="204" t="s">
        <v>216</v>
      </c>
      <c r="E281" s="204" t="s">
        <v>217</v>
      </c>
      <c r="F281" s="204" t="s">
        <v>218</v>
      </c>
      <c r="G281" s="204" t="s">
        <v>219</v>
      </c>
      <c r="H281" s="204" t="s">
        <v>291</v>
      </c>
      <c r="I281" s="204" t="s">
        <v>229</v>
      </c>
      <c r="J281" s="631"/>
      <c r="K281" s="696"/>
      <c r="L281" s="700"/>
    </row>
    <row r="282" spans="1:13" s="575" customFormat="1" ht="15.75" x14ac:dyDescent="0.25">
      <c r="A282" s="562" t="s">
        <v>232</v>
      </c>
      <c r="B282" s="576"/>
      <c r="C282" s="576"/>
      <c r="D282" s="577"/>
      <c r="E282" s="576"/>
      <c r="F282" s="576">
        <v>460000</v>
      </c>
      <c r="G282" s="578"/>
      <c r="H282" s="579"/>
      <c r="I282" s="259">
        <f>SUM(B282:H282)</f>
        <v>460000</v>
      </c>
      <c r="J282" s="631"/>
      <c r="K282" s="696"/>
      <c r="L282" s="700"/>
    </row>
    <row r="283" spans="1:13" s="575" customFormat="1" ht="15.75" x14ac:dyDescent="0.25">
      <c r="A283" s="562" t="s">
        <v>233</v>
      </c>
      <c r="B283" s="576"/>
      <c r="C283" s="576"/>
      <c r="D283" s="576"/>
      <c r="E283" s="577"/>
      <c r="F283" s="576">
        <f>F289-F282</f>
        <v>0</v>
      </c>
      <c r="G283" s="578"/>
      <c r="H283" s="579"/>
      <c r="I283" s="259">
        <f>SUM(B283:H283)</f>
        <v>0</v>
      </c>
      <c r="J283" s="631"/>
      <c r="K283" s="696"/>
      <c r="L283" s="700"/>
    </row>
    <row r="284" spans="1:13" s="575" customFormat="1" ht="15.75" x14ac:dyDescent="0.25">
      <c r="A284" s="131" t="s">
        <v>234</v>
      </c>
      <c r="B284" s="244">
        <f>SUM(B282:B283)</f>
        <v>0</v>
      </c>
      <c r="C284" s="244">
        <f t="shared" ref="C284:I284" si="39">SUM(C282:C283)</f>
        <v>0</v>
      </c>
      <c r="D284" s="244">
        <f t="shared" si="39"/>
        <v>0</v>
      </c>
      <c r="E284" s="244">
        <f t="shared" si="39"/>
        <v>0</v>
      </c>
      <c r="F284" s="244">
        <f t="shared" si="39"/>
        <v>460000</v>
      </c>
      <c r="G284" s="244">
        <f t="shared" si="39"/>
        <v>0</v>
      </c>
      <c r="H284" s="244">
        <f t="shared" si="39"/>
        <v>0</v>
      </c>
      <c r="I284" s="244">
        <f t="shared" si="39"/>
        <v>460000</v>
      </c>
      <c r="J284" s="631"/>
      <c r="K284" s="696"/>
      <c r="L284" s="700"/>
    </row>
    <row r="285" spans="1:13" s="575" customFormat="1" ht="15.75" x14ac:dyDescent="0.25">
      <c r="A285" s="582"/>
      <c r="B285" s="576"/>
      <c r="C285" s="576"/>
      <c r="D285" s="576"/>
      <c r="E285" s="577"/>
      <c r="F285" s="577"/>
      <c r="G285" s="581"/>
      <c r="H285" s="584"/>
      <c r="I285" s="259">
        <f>SUM(B285:H285)</f>
        <v>0</v>
      </c>
      <c r="J285" s="631"/>
      <c r="K285" s="696"/>
      <c r="L285" s="700"/>
    </row>
    <row r="286" spans="1:13" s="575" customFormat="1" ht="15.75" x14ac:dyDescent="0.25">
      <c r="A286" s="562" t="s">
        <v>235</v>
      </c>
      <c r="B286" s="576"/>
      <c r="C286" s="576"/>
      <c r="D286" s="577"/>
      <c r="E286" s="577"/>
      <c r="F286" s="581">
        <v>460000</v>
      </c>
      <c r="G286" s="581">
        <f>G283</f>
        <v>0</v>
      </c>
      <c r="H286" s="584"/>
      <c r="I286" s="319">
        <f>SUM(B286:H286)</f>
        <v>460000</v>
      </c>
      <c r="J286" s="631"/>
      <c r="K286" s="696"/>
      <c r="L286" s="700"/>
    </row>
    <row r="287" spans="1:13" s="575" customFormat="1" ht="15.75" x14ac:dyDescent="0.25">
      <c r="A287" s="616" t="s">
        <v>547</v>
      </c>
      <c r="B287" s="576"/>
      <c r="C287" s="576"/>
      <c r="D287" s="576"/>
      <c r="E287" s="577"/>
      <c r="F287" s="577"/>
      <c r="G287" s="581"/>
      <c r="H287" s="584"/>
      <c r="I287" s="259">
        <f>SUM(B287:H287)</f>
        <v>0</v>
      </c>
      <c r="J287" s="631"/>
      <c r="K287" s="696"/>
      <c r="L287" s="700"/>
    </row>
    <row r="288" spans="1:13" s="575" customFormat="1" ht="15.75" x14ac:dyDescent="0.25">
      <c r="A288" s="562" t="s">
        <v>322</v>
      </c>
      <c r="B288" s="576"/>
      <c r="C288" s="576"/>
      <c r="D288" s="576"/>
      <c r="E288" s="577"/>
      <c r="F288" s="577"/>
      <c r="G288" s="581"/>
      <c r="H288" s="584"/>
      <c r="I288" s="259">
        <f>SUM(B288:H288)</f>
        <v>0</v>
      </c>
      <c r="J288" s="631"/>
      <c r="K288" s="696"/>
      <c r="L288" s="700"/>
    </row>
    <row r="289" spans="1:13" s="575" customFormat="1" ht="15.75" x14ac:dyDescent="0.25">
      <c r="A289" s="131" t="s">
        <v>239</v>
      </c>
      <c r="B289" s="133">
        <f>SUM(B286:B288)</f>
        <v>0</v>
      </c>
      <c r="C289" s="133">
        <f t="shared" ref="C289:I289" si="40">SUM(C286:C288)</f>
        <v>0</v>
      </c>
      <c r="D289" s="133">
        <f t="shared" si="40"/>
        <v>0</v>
      </c>
      <c r="E289" s="133">
        <f t="shared" si="40"/>
        <v>0</v>
      </c>
      <c r="F289" s="133">
        <f t="shared" si="40"/>
        <v>460000</v>
      </c>
      <c r="G289" s="133">
        <f t="shared" si="40"/>
        <v>0</v>
      </c>
      <c r="H289" s="133">
        <f t="shared" si="40"/>
        <v>0</v>
      </c>
      <c r="I289" s="133">
        <f t="shared" si="40"/>
        <v>460000</v>
      </c>
      <c r="J289" s="631"/>
      <c r="K289" s="696"/>
      <c r="L289" s="700"/>
    </row>
    <row r="290" spans="1:13" s="575" customFormat="1" ht="15.75" x14ac:dyDescent="0.25">
      <c r="A290" s="137"/>
      <c r="B290" s="838"/>
      <c r="C290" s="838"/>
      <c r="D290" s="838"/>
      <c r="E290" s="839"/>
      <c r="F290" s="839"/>
      <c r="G290" s="838"/>
      <c r="H290" s="838"/>
      <c r="I290" s="838"/>
      <c r="J290" s="631"/>
      <c r="K290" s="696"/>
      <c r="L290" s="700"/>
    </row>
    <row r="291" spans="1:13" s="575" customFormat="1" ht="15.75" x14ac:dyDescent="0.25">
      <c r="A291" s="542" t="s">
        <v>240</v>
      </c>
      <c r="B291" s="543">
        <v>0</v>
      </c>
      <c r="C291" s="543">
        <v>0</v>
      </c>
      <c r="D291" s="543">
        <v>0</v>
      </c>
      <c r="E291" s="543">
        <f>E282</f>
        <v>0</v>
      </c>
      <c r="F291" s="543">
        <f>F282</f>
        <v>460000</v>
      </c>
      <c r="G291" s="543">
        <f>G282</f>
        <v>0</v>
      </c>
      <c r="H291" s="543">
        <f>H282</f>
        <v>0</v>
      </c>
      <c r="I291" s="543">
        <f>SUM(B291:H291)</f>
        <v>460000</v>
      </c>
      <c r="J291" s="631"/>
      <c r="K291" s="696"/>
      <c r="L291" s="700"/>
    </row>
    <row r="292" spans="1:13" s="98" customFormat="1" ht="15.75" x14ac:dyDescent="0.25">
      <c r="A292" s="200"/>
      <c r="B292" s="201"/>
      <c r="C292" s="201"/>
      <c r="D292" s="427"/>
      <c r="E292" s="504"/>
      <c r="F292" s="504"/>
      <c r="G292" s="505"/>
      <c r="H292" s="201"/>
      <c r="I292" s="201"/>
      <c r="J292" s="559"/>
      <c r="K292" s="696"/>
      <c r="L292" s="700"/>
      <c r="M292" s="662"/>
    </row>
    <row r="293" spans="1:13" s="430" customFormat="1" ht="15.75" x14ac:dyDescent="0.25">
      <c r="A293" s="539"/>
      <c r="B293" s="540" t="s">
        <v>214</v>
      </c>
      <c r="C293" s="540" t="s">
        <v>211</v>
      </c>
      <c r="D293" s="540" t="s">
        <v>216</v>
      </c>
      <c r="E293" s="540" t="s">
        <v>217</v>
      </c>
      <c r="F293" s="540" t="s">
        <v>218</v>
      </c>
      <c r="G293" s="540" t="s">
        <v>219</v>
      </c>
      <c r="H293" s="540" t="s">
        <v>291</v>
      </c>
      <c r="I293" s="541" t="s">
        <v>229</v>
      </c>
      <c r="J293" s="555"/>
      <c r="K293" s="691"/>
      <c r="L293" s="699"/>
      <c r="M293" s="93"/>
    </row>
    <row r="294" spans="1:13" s="129" customFormat="1" ht="16.5" thickBot="1" x14ac:dyDescent="0.3">
      <c r="A294" s="141" t="s">
        <v>234</v>
      </c>
      <c r="B294" s="710">
        <f t="shared" ref="B294:I294" si="41">SUM(B8,B23,B37,B53,B67,B84,B100,B115,B129,B143,B157,B171,B185,B199,B213,B227,B241,B255,B269,B284)</f>
        <v>205022.86000000002</v>
      </c>
      <c r="C294" s="710">
        <f t="shared" si="41"/>
        <v>3686619.18</v>
      </c>
      <c r="D294" s="710">
        <f t="shared" si="41"/>
        <v>13982796.710000001</v>
      </c>
      <c r="E294" s="710">
        <f t="shared" si="41"/>
        <v>28454740.18</v>
      </c>
      <c r="F294" s="710">
        <f t="shared" si="41"/>
        <v>14127567.57</v>
      </c>
      <c r="G294" s="710">
        <f>SUM(G8,G23,G37,G53,G67,G84,G100,G115,G129,G143,G157,G171,G185,G199,G213,G227,G241,G255,G269,G284)</f>
        <v>26457608.25</v>
      </c>
      <c r="H294" s="710">
        <f t="shared" si="41"/>
        <v>16918173.760000002</v>
      </c>
      <c r="I294" s="710">
        <f t="shared" si="41"/>
        <v>103832528.50999999</v>
      </c>
      <c r="J294" s="551"/>
      <c r="K294" s="691"/>
      <c r="L294" s="691"/>
      <c r="M294" s="660" t="s">
        <v>616</v>
      </c>
    </row>
    <row r="295" spans="1:13" ht="15.75" thickTop="1" x14ac:dyDescent="0.2">
      <c r="A295" s="142"/>
      <c r="B295" s="608" t="s">
        <v>431</v>
      </c>
      <c r="C295" s="608" t="s">
        <v>431</v>
      </c>
      <c r="D295" s="608" t="s">
        <v>431</v>
      </c>
      <c r="E295" s="608" t="s">
        <v>431</v>
      </c>
      <c r="F295" s="608" t="s">
        <v>431</v>
      </c>
      <c r="G295" s="608" t="s">
        <v>431</v>
      </c>
      <c r="H295" s="608" t="s">
        <v>431</v>
      </c>
      <c r="I295" s="711">
        <f>I296-I294</f>
        <v>0</v>
      </c>
      <c r="M295" s="712"/>
    </row>
    <row r="296" spans="1:13" s="129" customFormat="1" ht="16.5" thickBot="1" x14ac:dyDescent="0.3">
      <c r="A296" s="141" t="s">
        <v>239</v>
      </c>
      <c r="B296" s="605">
        <f>SUM(B14,B28,B43,B58,B75,B91,B106,B120,B134,B148,B162,B176,B190,B204,B218,B232,B246,B260,B275,B291)</f>
        <v>205022.86000000002</v>
      </c>
      <c r="C296" s="605">
        <f>SUM(C14,C28,C43,C58,C75,C91,C106,C120,C134,C148,C162,C176,C190,C204,C218,C232,C246,C260,C275,C291)</f>
        <v>3686619.18</v>
      </c>
      <c r="D296" s="605">
        <f>SUM(D14,D28,D43,D58,D75,D91,D106,D120,D134,D148,D162,D176,D190,D204,D218,D232,D246,D260,D275,D291)</f>
        <v>13982796.710000001</v>
      </c>
      <c r="E296" s="605">
        <f>SUM(E14,E28,E43,E58,E75,E91,E106,E120,E134,E148,E162,E176,E190,E204,E218,E232,E246,E260,E275,E289)</f>
        <v>28454740.18</v>
      </c>
      <c r="F296" s="605">
        <f>SUM(F14,F28,F43,F58,F75,F91,F106,F120,F134,F148,F162,F176,F190,F204,F218,F232,F246,F260,F275,F291)</f>
        <v>14127567.57</v>
      </c>
      <c r="G296" s="605">
        <f>SUM(G14,G28,G43,G58,G75,G91,G106,G120,G134,G148,G162,G176,G190,G204,G218,G232,G246,G260,G275,G291)</f>
        <v>26457608.25</v>
      </c>
      <c r="H296" s="605">
        <f>SUM(H14,H28,H43,H58,H75,H91,H106,H120,H134,H148,H162,H176,H190,H204,H218,H232,H246,H260,H275,H291)</f>
        <v>16918173.760000002</v>
      </c>
      <c r="I296" s="605">
        <f>SUM(I14,I28,I43,I58,I75,I91,I106,I120,I134,I148,I162,I176,I190,I204,I218,I232,I246,I260,I275,I291)</f>
        <v>103832528.50999999</v>
      </c>
      <c r="J296" s="551"/>
      <c r="K296" s="706">
        <f>SUM(K4:K295)</f>
        <v>117697351.34</v>
      </c>
      <c r="L296" s="706">
        <f>SUM(L4:L295)</f>
        <v>74743662.300000012</v>
      </c>
      <c r="M296" s="660" t="s">
        <v>616</v>
      </c>
    </row>
    <row r="297" spans="1:13" ht="15.75" thickTop="1" x14ac:dyDescent="0.2">
      <c r="A297" s="142"/>
      <c r="B297" s="140"/>
      <c r="C297" s="140"/>
      <c r="D297" s="547"/>
      <c r="E297" s="547"/>
      <c r="F297" s="547"/>
      <c r="G297" s="548"/>
      <c r="H297" s="548"/>
      <c r="I297" s="549"/>
    </row>
    <row r="298" spans="1:13" s="260" customFormat="1" ht="16.5" thickBot="1" x14ac:dyDescent="0.3">
      <c r="A298" s="143" t="s">
        <v>245</v>
      </c>
      <c r="B298" s="136">
        <f t="shared" ref="B298:H298" si="42">SUM(B16,B30,B45,B60,B77,B93,B108,B122,B136,B150,B164,B178,B192,B206,B220,B234,B248,B262,B277,B291)</f>
        <v>205022.86000000002</v>
      </c>
      <c r="C298" s="136">
        <f t="shared" si="42"/>
        <v>3686619.18</v>
      </c>
      <c r="D298" s="136">
        <f t="shared" si="42"/>
        <v>15213554.690000001</v>
      </c>
      <c r="E298" s="136">
        <f t="shared" si="42"/>
        <v>28451399.530000001</v>
      </c>
      <c r="F298" s="136">
        <f t="shared" si="42"/>
        <v>14125372.57</v>
      </c>
      <c r="G298" s="136">
        <f t="shared" si="42"/>
        <v>0</v>
      </c>
      <c r="H298" s="136">
        <f t="shared" si="42"/>
        <v>0</v>
      </c>
      <c r="I298" s="136">
        <f>SUM(I16,I30,I45,I60,I93,I108,I122,I136,I150,I164,I178,I192,I206,I220,I234,I248,I277)</f>
        <v>54166118.919999994</v>
      </c>
      <c r="K298" s="691"/>
      <c r="L298" s="699"/>
    </row>
    <row r="299" spans="1:13" ht="13.5" hidden="1" thickTop="1" x14ac:dyDescent="0.2">
      <c r="A299" s="424" t="s">
        <v>436</v>
      </c>
      <c r="B299" s="231">
        <f t="shared" ref="B299:I299" si="43">B294-B298</f>
        <v>0</v>
      </c>
      <c r="C299" s="238">
        <f t="shared" si="43"/>
        <v>0</v>
      </c>
      <c r="D299" s="428">
        <f t="shared" si="43"/>
        <v>-1230757.9800000004</v>
      </c>
      <c r="E299" s="508">
        <f t="shared" si="43"/>
        <v>3340.6499999985099</v>
      </c>
      <c r="F299" s="508">
        <f t="shared" si="43"/>
        <v>2195</v>
      </c>
      <c r="G299" s="509">
        <f t="shared" si="43"/>
        <v>26457608.25</v>
      </c>
      <c r="H299" s="268">
        <f t="shared" si="43"/>
        <v>16918173.760000002</v>
      </c>
      <c r="I299" s="269">
        <f t="shared" si="43"/>
        <v>49666409.589999996</v>
      </c>
    </row>
    <row r="300" spans="1:13" s="93" customFormat="1" ht="14.25" hidden="1" customHeight="1" thickTop="1" thickBot="1" x14ac:dyDescent="0.25">
      <c r="A300" s="435" t="s">
        <v>438</v>
      </c>
      <c r="B300" s="436"/>
      <c r="C300" s="436"/>
      <c r="D300" s="515">
        <f>D298/D294</f>
        <v>1.0880194431432881</v>
      </c>
      <c r="E300" s="437"/>
      <c r="F300" s="437"/>
      <c r="G300" s="436"/>
      <c r="H300" s="436"/>
      <c r="I300" s="438"/>
      <c r="J300" s="537"/>
      <c r="K300" s="691"/>
      <c r="L300" s="699"/>
    </row>
    <row r="301" spans="1:13" ht="15.75" thickTop="1" x14ac:dyDescent="0.2">
      <c r="A301" s="145"/>
      <c r="B301" s="128"/>
      <c r="C301" s="128"/>
      <c r="D301" s="538"/>
      <c r="E301" s="501"/>
      <c r="F301" s="501"/>
      <c r="G301" s="510"/>
      <c r="H301" s="295"/>
      <c r="I301" s="294"/>
      <c r="K301" s="713" t="s">
        <v>411</v>
      </c>
    </row>
    <row r="302" spans="1:13" s="96" customFormat="1" x14ac:dyDescent="0.2">
      <c r="A302" s="100" t="s">
        <v>642</v>
      </c>
      <c r="C302" s="100"/>
      <c r="D302" s="848"/>
      <c r="E302" s="100"/>
      <c r="F302" s="100"/>
      <c r="G302" s="100"/>
      <c r="I302" s="852"/>
      <c r="J302" s="849"/>
      <c r="K302" s="850"/>
      <c r="L302" s="853"/>
      <c r="M302" s="100"/>
    </row>
    <row r="303" spans="1:13" s="96" customFormat="1" x14ac:dyDescent="0.2">
      <c r="C303" s="99"/>
      <c r="D303" s="847"/>
      <c r="E303" s="100"/>
      <c r="F303" s="100"/>
      <c r="G303" s="100"/>
      <c r="J303" s="849"/>
      <c r="K303" s="850"/>
      <c r="L303" s="853"/>
      <c r="M303" s="100"/>
    </row>
    <row r="304" spans="1:13" s="96" customFormat="1" x14ac:dyDescent="0.2">
      <c r="D304" s="100"/>
      <c r="E304" s="100"/>
      <c r="F304" s="100"/>
      <c r="G304" s="100"/>
      <c r="J304" s="849"/>
      <c r="K304" s="850"/>
      <c r="L304" s="853"/>
      <c r="M304" s="100"/>
    </row>
    <row r="305" spans="2:13" s="96" customFormat="1" x14ac:dyDescent="0.2">
      <c r="C305" s="100"/>
      <c r="D305" s="100"/>
      <c r="E305" s="100"/>
      <c r="F305" s="100"/>
      <c r="G305" s="100"/>
      <c r="J305" s="849"/>
      <c r="K305" s="850"/>
      <c r="L305" s="853"/>
      <c r="M305" s="100"/>
    </row>
    <row r="306" spans="2:13" s="96" customFormat="1" x14ac:dyDescent="0.2">
      <c r="C306" s="1295"/>
      <c r="D306" s="1295"/>
      <c r="E306" s="1295"/>
      <c r="F306" s="100"/>
      <c r="G306" s="100"/>
      <c r="J306" s="849"/>
      <c r="K306" s="850"/>
      <c r="L306" s="853"/>
      <c r="M306" s="100"/>
    </row>
    <row r="307" spans="2:13" s="96" customFormat="1" ht="6.75" customHeight="1" x14ac:dyDescent="0.2">
      <c r="C307" s="854"/>
      <c r="D307" s="854"/>
      <c r="E307" s="854"/>
      <c r="F307" s="100"/>
      <c r="G307" s="100"/>
      <c r="J307" s="849"/>
      <c r="K307" s="850"/>
      <c r="L307" s="853"/>
      <c r="M307" s="100"/>
    </row>
    <row r="308" spans="2:13" s="96" customFormat="1" x14ac:dyDescent="0.2">
      <c r="D308" s="855"/>
      <c r="E308" s="100"/>
      <c r="F308" s="100"/>
      <c r="G308" s="100"/>
      <c r="J308" s="849"/>
      <c r="K308" s="850"/>
      <c r="L308" s="851"/>
      <c r="M308" s="100"/>
    </row>
    <row r="309" spans="2:13" s="96" customFormat="1" x14ac:dyDescent="0.2">
      <c r="C309" s="100"/>
      <c r="D309" s="856"/>
      <c r="E309" s="849"/>
      <c r="F309" s="100"/>
      <c r="G309" s="100"/>
      <c r="J309" s="849"/>
      <c r="K309" s="851"/>
      <c r="L309" s="853"/>
      <c r="M309" s="100"/>
    </row>
    <row r="310" spans="2:13" s="96" customFormat="1" x14ac:dyDescent="0.2">
      <c r="C310" s="100"/>
      <c r="D310" s="846"/>
      <c r="E310" s="1296"/>
      <c r="F310" s="1296"/>
      <c r="G310" s="1296"/>
      <c r="J310" s="849"/>
      <c r="K310" s="851"/>
      <c r="L310" s="851"/>
      <c r="M310" s="100"/>
    </row>
    <row r="311" spans="2:13" s="96" customFormat="1" x14ac:dyDescent="0.2">
      <c r="C311" s="99"/>
      <c r="D311" s="847"/>
      <c r="E311" s="100"/>
      <c r="F311" s="100"/>
      <c r="G311" s="100"/>
      <c r="J311" s="849"/>
      <c r="K311" s="851"/>
      <c r="L311" s="851"/>
      <c r="M311" s="100"/>
    </row>
    <row r="312" spans="2:13" s="96" customFormat="1" x14ac:dyDescent="0.2">
      <c r="D312" s="847"/>
      <c r="E312" s="100"/>
      <c r="F312" s="100"/>
      <c r="G312" s="100"/>
      <c r="J312" s="849"/>
      <c r="K312" s="851"/>
      <c r="L312" s="853"/>
      <c r="M312" s="100"/>
    </row>
    <row r="313" spans="2:13" s="96" customFormat="1" ht="18" x14ac:dyDescent="0.25">
      <c r="B313" s="857"/>
      <c r="D313" s="100"/>
      <c r="E313" s="100"/>
      <c r="F313" s="100"/>
      <c r="G313" s="100"/>
      <c r="J313" s="849"/>
      <c r="K313" s="851"/>
      <c r="L313" s="853"/>
      <c r="M313" s="100"/>
    </row>
  </sheetData>
  <mergeCells count="36">
    <mergeCell ref="D3:E3"/>
    <mergeCell ref="F138:G138"/>
    <mergeCell ref="F139:G139"/>
    <mergeCell ref="F152:G152"/>
    <mergeCell ref="F153:G153"/>
    <mergeCell ref="D32:E32"/>
    <mergeCell ref="D48:E48"/>
    <mergeCell ref="F222:G222"/>
    <mergeCell ref="C306:E306"/>
    <mergeCell ref="E310:G310"/>
    <mergeCell ref="F125:G125"/>
    <mergeCell ref="F110:G110"/>
    <mergeCell ref="F111:G111"/>
    <mergeCell ref="F124:G124"/>
    <mergeCell ref="F236:G236"/>
    <mergeCell ref="F250:G250"/>
    <mergeCell ref="F166:G166"/>
    <mergeCell ref="F167:G167"/>
    <mergeCell ref="F180:G180"/>
    <mergeCell ref="F181:G181"/>
    <mergeCell ref="F194:G194"/>
    <mergeCell ref="F195:G195"/>
    <mergeCell ref="F208:G208"/>
    <mergeCell ref="F209:G209"/>
    <mergeCell ref="F1:I1"/>
    <mergeCell ref="F95:G95"/>
    <mergeCell ref="F80:G80"/>
    <mergeCell ref="F49:G49"/>
    <mergeCell ref="F33:G33"/>
    <mergeCell ref="F19:G19"/>
    <mergeCell ref="F3:G3"/>
    <mergeCell ref="F79:G79"/>
    <mergeCell ref="F48:G48"/>
    <mergeCell ref="F32:G32"/>
    <mergeCell ref="F18:G18"/>
    <mergeCell ref="G2:I2"/>
  </mergeCells>
  <pageMargins left="0.25" right="0.25" top="0.75" bottom="0.75" header="0.3" footer="0.3"/>
  <pageSetup paperSize="9" scale="35" orientation="portrait" r:id="rId1"/>
  <headerFooter>
    <oddFooter>&amp;C&amp;Z&amp;F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A1:K36"/>
  <sheetViews>
    <sheetView zoomScaleNormal="100" workbookViewId="0">
      <selection activeCell="E6" sqref="E6"/>
    </sheetView>
  </sheetViews>
  <sheetFormatPr defaultRowHeight="12.75" x14ac:dyDescent="0.2"/>
  <cols>
    <col min="1" max="1" width="55.42578125" style="167" customWidth="1"/>
    <col min="2" max="2" width="17.140625" style="167" customWidth="1"/>
    <col min="3" max="3" width="12.5703125" style="195" hidden="1" customWidth="1"/>
    <col min="4" max="5" width="12.5703125" style="196" customWidth="1"/>
    <col min="6" max="6" width="16.5703125" style="196" customWidth="1"/>
    <col min="7" max="7" width="13.140625" style="195" customWidth="1"/>
    <col min="8" max="8" width="9.140625" style="197"/>
    <col min="9" max="9" width="9.140625" style="198"/>
    <col min="10" max="10" width="2" style="167" customWidth="1"/>
    <col min="11" max="11" width="9.140625" style="167"/>
  </cols>
  <sheetData>
    <row r="1" spans="1:11" ht="18" x14ac:dyDescent="0.25">
      <c r="A1" s="1298" t="s">
        <v>646</v>
      </c>
      <c r="B1" s="1298"/>
      <c r="C1" s="1298"/>
      <c r="D1" s="1298"/>
      <c r="E1" s="1298"/>
      <c r="F1" s="1298"/>
      <c r="G1" s="1298"/>
      <c r="H1" s="1298"/>
      <c r="I1" s="1298"/>
      <c r="K1"/>
    </row>
    <row r="3" spans="1:11" ht="38.25" x14ac:dyDescent="0.2">
      <c r="A3" s="168" t="s">
        <v>246</v>
      </c>
      <c r="B3" s="169" t="s">
        <v>247</v>
      </c>
      <c r="C3" s="170" t="s">
        <v>248</v>
      </c>
      <c r="D3" s="171" t="s">
        <v>332</v>
      </c>
      <c r="E3" s="171" t="s">
        <v>249</v>
      </c>
      <c r="F3" s="171" t="s">
        <v>318</v>
      </c>
      <c r="G3" s="172" t="s">
        <v>250</v>
      </c>
      <c r="H3" s="173" t="s">
        <v>179</v>
      </c>
      <c r="I3" s="174" t="s">
        <v>251</v>
      </c>
    </row>
    <row r="4" spans="1:11" ht="20.25" customHeight="1" x14ac:dyDescent="0.2">
      <c r="A4" s="213" t="s">
        <v>252</v>
      </c>
      <c r="B4" s="221"/>
      <c r="C4" s="222"/>
      <c r="D4" s="223"/>
      <c r="E4" s="223"/>
      <c r="F4" s="223"/>
      <c r="G4" s="224"/>
      <c r="H4" s="225"/>
      <c r="I4" s="226"/>
      <c r="K4"/>
    </row>
    <row r="5" spans="1:11" ht="25.5" x14ac:dyDescent="0.2">
      <c r="A5" s="602" t="s">
        <v>253</v>
      </c>
      <c r="B5" s="214" t="s">
        <v>254</v>
      </c>
      <c r="C5" s="613">
        <v>51.269999999999996</v>
      </c>
      <c r="D5" s="251">
        <v>2.8149999999999999</v>
      </c>
      <c r="E5" s="251">
        <f>0.25280844+0.56346265+0.932+0.635</f>
        <v>2.38327109</v>
      </c>
      <c r="F5" s="251">
        <f>D5-E5</f>
        <v>0.43172890999999991</v>
      </c>
      <c r="G5" s="250">
        <f>D5</f>
        <v>2.8149999999999999</v>
      </c>
      <c r="H5" s="604">
        <f>G5-D5</f>
        <v>0</v>
      </c>
      <c r="I5" s="253">
        <f>G5/D5</f>
        <v>1</v>
      </c>
      <c r="J5" s="177"/>
      <c r="K5" s="177"/>
    </row>
    <row r="6" spans="1:11" ht="25.5" x14ac:dyDescent="0.2">
      <c r="A6" s="602" t="s">
        <v>255</v>
      </c>
      <c r="B6" s="214" t="s">
        <v>256</v>
      </c>
      <c r="C6" s="603">
        <v>15</v>
      </c>
      <c r="D6" s="251">
        <v>1.425</v>
      </c>
      <c r="E6" s="251">
        <f>0.32835211+0.56743157+0.336+0.19321632</f>
        <v>1.4249999999999998</v>
      </c>
      <c r="F6" s="251">
        <f>D6-E6</f>
        <v>0</v>
      </c>
      <c r="G6" s="250">
        <f>D6</f>
        <v>1.425</v>
      </c>
      <c r="H6" s="604">
        <f>G6-D6</f>
        <v>0</v>
      </c>
      <c r="I6" s="253">
        <f>G6/D6</f>
        <v>1</v>
      </c>
      <c r="J6" s="93"/>
      <c r="K6" s="93"/>
    </row>
    <row r="7" spans="1:11" ht="13.5" thickBot="1" x14ac:dyDescent="0.25">
      <c r="A7" s="180" t="s">
        <v>257</v>
      </c>
      <c r="B7" s="181"/>
      <c r="C7" s="182">
        <f t="shared" ref="C7:H7" si="0">SUM(C5:C6)</f>
        <v>66.27</v>
      </c>
      <c r="D7" s="182">
        <f t="shared" si="0"/>
        <v>4.24</v>
      </c>
      <c r="E7" s="182">
        <f t="shared" si="0"/>
        <v>3.8082710899999999</v>
      </c>
      <c r="F7" s="182">
        <f t="shared" si="0"/>
        <v>0.43172890999999991</v>
      </c>
      <c r="G7" s="182">
        <f t="shared" si="0"/>
        <v>4.24</v>
      </c>
      <c r="H7" s="183">
        <f t="shared" si="0"/>
        <v>0</v>
      </c>
      <c r="I7" s="184">
        <f>G7/D7</f>
        <v>1</v>
      </c>
      <c r="J7" s="93"/>
      <c r="K7"/>
    </row>
    <row r="8" spans="1:11" ht="20.25" customHeight="1" thickTop="1" x14ac:dyDescent="0.2">
      <c r="A8" s="213" t="s">
        <v>258</v>
      </c>
      <c r="B8" s="227"/>
      <c r="C8" s="228"/>
      <c r="D8" s="251"/>
      <c r="E8" s="251"/>
      <c r="F8" s="251"/>
      <c r="G8" s="251"/>
      <c r="H8" s="216"/>
      <c r="I8" s="217"/>
      <c r="K8"/>
    </row>
    <row r="9" spans="1:11" x14ac:dyDescent="0.2">
      <c r="A9" s="602" t="s">
        <v>591</v>
      </c>
      <c r="B9" s="227" t="s">
        <v>330</v>
      </c>
      <c r="C9" s="603">
        <v>3.9450000000000003</v>
      </c>
      <c r="D9" s="251">
        <v>0.20499999999999999</v>
      </c>
      <c r="E9" s="251">
        <f>B28/1000000</f>
        <v>0.20499999999999999</v>
      </c>
      <c r="F9" s="251">
        <f>D9-E9</f>
        <v>0</v>
      </c>
      <c r="G9" s="250">
        <f>SUM(E9:F9)</f>
        <v>0.20499999999999999</v>
      </c>
      <c r="H9" s="604">
        <f>G9-D9</f>
        <v>0</v>
      </c>
      <c r="I9" s="253">
        <f>G9/D9</f>
        <v>1</v>
      </c>
      <c r="J9" s="177"/>
      <c r="K9" s="248"/>
    </row>
    <row r="10" spans="1:11" ht="13.5" thickBot="1" x14ac:dyDescent="0.25">
      <c r="A10" s="180" t="s">
        <v>259</v>
      </c>
      <c r="B10" s="188"/>
      <c r="C10" s="185">
        <f t="shared" ref="C10:H10" si="1">SUM(C9:C9)</f>
        <v>3.9450000000000003</v>
      </c>
      <c r="D10" s="182">
        <f t="shared" si="1"/>
        <v>0.20499999999999999</v>
      </c>
      <c r="E10" s="182">
        <f t="shared" si="1"/>
        <v>0.20499999999999999</v>
      </c>
      <c r="F10" s="182">
        <f t="shared" si="1"/>
        <v>0</v>
      </c>
      <c r="G10" s="182">
        <f t="shared" si="1"/>
        <v>0.20499999999999999</v>
      </c>
      <c r="H10" s="183">
        <f t="shared" si="1"/>
        <v>0</v>
      </c>
      <c r="I10" s="184">
        <f>G10/D10</f>
        <v>1</v>
      </c>
      <c r="K10"/>
    </row>
    <row r="11" spans="1:11" ht="20.25" hidden="1" customHeight="1" thickTop="1" x14ac:dyDescent="0.2">
      <c r="A11" s="213" t="s">
        <v>260</v>
      </c>
      <c r="B11" s="214"/>
      <c r="C11" s="215"/>
      <c r="D11" s="251"/>
      <c r="E11" s="251"/>
      <c r="F11" s="251"/>
      <c r="G11" s="251"/>
      <c r="H11" s="216"/>
      <c r="I11" s="217"/>
      <c r="K11"/>
    </row>
    <row r="12" spans="1:11" hidden="1" x14ac:dyDescent="0.2">
      <c r="A12" s="218" t="s">
        <v>263</v>
      </c>
      <c r="B12" s="214" t="s">
        <v>264</v>
      </c>
      <c r="C12" s="178"/>
      <c r="D12" s="252">
        <v>0</v>
      </c>
      <c r="E12" s="249">
        <v>0</v>
      </c>
      <c r="F12" s="249">
        <v>0</v>
      </c>
      <c r="G12" s="251">
        <f>SUM(E12:F12)</f>
        <v>0</v>
      </c>
      <c r="H12" s="219">
        <f>G12-D12</f>
        <v>0</v>
      </c>
      <c r="I12" s="220" t="e">
        <f>G12/D12</f>
        <v>#DIV/0!</v>
      </c>
      <c r="K12" s="270"/>
    </row>
    <row r="13" spans="1:11" ht="19.5" hidden="1" customHeight="1" thickBot="1" x14ac:dyDescent="0.25">
      <c r="A13" s="180" t="s">
        <v>261</v>
      </c>
      <c r="B13" s="188"/>
      <c r="C13" s="182">
        <f t="shared" ref="C13:H13" si="2">SUM(C12)</f>
        <v>0</v>
      </c>
      <c r="D13" s="182">
        <f t="shared" si="2"/>
        <v>0</v>
      </c>
      <c r="E13" s="182">
        <f t="shared" si="2"/>
        <v>0</v>
      </c>
      <c r="F13" s="182">
        <f t="shared" si="2"/>
        <v>0</v>
      </c>
      <c r="G13" s="182">
        <f t="shared" si="2"/>
        <v>0</v>
      </c>
      <c r="H13" s="183">
        <f t="shared" si="2"/>
        <v>0</v>
      </c>
      <c r="I13" s="184" t="e">
        <f>G13/D13</f>
        <v>#DIV/0!</v>
      </c>
      <c r="K13"/>
    </row>
    <row r="14" spans="1:11" ht="24.75" hidden="1" customHeight="1" thickTop="1" x14ac:dyDescent="0.2">
      <c r="A14" s="213" t="s">
        <v>262</v>
      </c>
      <c r="B14" s="214"/>
      <c r="C14" s="215"/>
      <c r="D14" s="251"/>
      <c r="E14" s="251"/>
      <c r="F14" s="251"/>
      <c r="G14" s="251"/>
      <c r="H14" s="216"/>
      <c r="I14" s="217"/>
      <c r="K14"/>
    </row>
    <row r="15" spans="1:11" hidden="1" x14ac:dyDescent="0.2">
      <c r="A15" s="218" t="s">
        <v>263</v>
      </c>
      <c r="B15" s="214" t="s">
        <v>264</v>
      </c>
      <c r="C15" s="215">
        <v>0</v>
      </c>
      <c r="D15" s="252">
        <v>0</v>
      </c>
      <c r="E15" s="249">
        <v>0</v>
      </c>
      <c r="F15" s="249">
        <v>0</v>
      </c>
      <c r="G15" s="251">
        <f>SUM(E15:F15)</f>
        <v>0</v>
      </c>
      <c r="H15" s="219">
        <f>G15-D15</f>
        <v>0</v>
      </c>
      <c r="I15" s="220" t="e">
        <f>G15/D15</f>
        <v>#DIV/0!</v>
      </c>
      <c r="K15"/>
    </row>
    <row r="16" spans="1:11" ht="22.5" hidden="1" customHeight="1" thickBot="1" x14ac:dyDescent="0.25">
      <c r="A16" s="187" t="s">
        <v>265</v>
      </c>
      <c r="B16" s="188"/>
      <c r="C16" s="182">
        <f t="shared" ref="C16:H16" si="3">SUM(C14:C15)</f>
        <v>0</v>
      </c>
      <c r="D16" s="189">
        <f t="shared" si="3"/>
        <v>0</v>
      </c>
      <c r="E16" s="189">
        <f t="shared" si="3"/>
        <v>0</v>
      </c>
      <c r="F16" s="189">
        <f t="shared" si="3"/>
        <v>0</v>
      </c>
      <c r="G16" s="189">
        <f t="shared" si="3"/>
        <v>0</v>
      </c>
      <c r="H16" s="190">
        <f t="shared" si="3"/>
        <v>0</v>
      </c>
      <c r="I16" s="184" t="e">
        <f>G16/D16</f>
        <v>#DIV/0!</v>
      </c>
      <c r="J16"/>
      <c r="K16"/>
    </row>
    <row r="17" spans="1:11" ht="13.5" thickTop="1" x14ac:dyDescent="0.2">
      <c r="A17" s="186"/>
      <c r="B17" s="191"/>
      <c r="C17" s="192"/>
      <c r="D17" s="179"/>
      <c r="E17" s="179"/>
      <c r="F17" s="179"/>
      <c r="G17" s="178"/>
      <c r="H17" s="175"/>
      <c r="I17" s="176"/>
      <c r="J17"/>
      <c r="K17"/>
    </row>
    <row r="18" spans="1:11" ht="13.5" thickBot="1" x14ac:dyDescent="0.25">
      <c r="A18" s="193" t="s">
        <v>266</v>
      </c>
      <c r="B18" s="194"/>
      <c r="C18" s="182">
        <f t="shared" ref="C18:H18" si="4">SUM(C7,C10,C13,C16)</f>
        <v>70.215000000000003</v>
      </c>
      <c r="D18" s="182">
        <f>SUM(D7,D10,D13,D16)</f>
        <v>4.4450000000000003</v>
      </c>
      <c r="E18" s="182">
        <f t="shared" si="4"/>
        <v>4.0132710899999999</v>
      </c>
      <c r="F18" s="182">
        <f t="shared" si="4"/>
        <v>0.43172890999999991</v>
      </c>
      <c r="G18" s="182">
        <f t="shared" si="4"/>
        <v>4.4450000000000003</v>
      </c>
      <c r="H18" s="183">
        <f t="shared" si="4"/>
        <v>0</v>
      </c>
      <c r="I18" s="184">
        <f>G18/D18</f>
        <v>1</v>
      </c>
      <c r="J18"/>
      <c r="K18"/>
    </row>
    <row r="19" spans="1:11" ht="13.5" thickTop="1" x14ac:dyDescent="0.2">
      <c r="J19"/>
      <c r="K19"/>
    </row>
    <row r="20" spans="1:11" x14ac:dyDescent="0.2">
      <c r="F20" s="802" t="str">
        <f>'LGF Phase 1, 2 &amp; 3'!F1:I1</f>
        <v>2018/19 Q4 REVENUE OUTTURN (as @ 31/03/2019)</v>
      </c>
      <c r="G20" s="230"/>
      <c r="J20"/>
      <c r="K20"/>
    </row>
    <row r="21" spans="1:11" ht="18.75" thickBot="1" x14ac:dyDescent="0.3">
      <c r="A21" s="886" t="s">
        <v>647</v>
      </c>
      <c r="J21"/>
      <c r="K21"/>
    </row>
    <row r="22" spans="1:11" x14ac:dyDescent="0.2">
      <c r="A22" s="525"/>
      <c r="B22" s="792" t="s">
        <v>590</v>
      </c>
      <c r="C22" s="526"/>
      <c r="D22" s="791" t="s">
        <v>210</v>
      </c>
    </row>
    <row r="23" spans="1:11" x14ac:dyDescent="0.2">
      <c r="A23" s="530"/>
      <c r="B23" s="789" t="s">
        <v>411</v>
      </c>
      <c r="C23" s="529"/>
      <c r="D23" s="790" t="s">
        <v>411</v>
      </c>
    </row>
    <row r="24" spans="1:11" x14ac:dyDescent="0.2">
      <c r="A24" s="527" t="s">
        <v>674</v>
      </c>
      <c r="B24" s="739">
        <v>56057</v>
      </c>
      <c r="C24" s="528" t="s">
        <v>326</v>
      </c>
      <c r="D24" s="786">
        <v>56057</v>
      </c>
    </row>
    <row r="25" spans="1:11" x14ac:dyDescent="0.2">
      <c r="A25" s="527" t="s">
        <v>675</v>
      </c>
      <c r="B25" s="740">
        <v>47038</v>
      </c>
      <c r="C25" s="528" t="s">
        <v>326</v>
      </c>
      <c r="D25" s="783">
        <v>47038</v>
      </c>
    </row>
    <row r="26" spans="1:11" x14ac:dyDescent="0.2">
      <c r="A26" s="527" t="s">
        <v>676</v>
      </c>
      <c r="B26" s="739">
        <v>47068</v>
      </c>
      <c r="C26" s="528" t="s">
        <v>326</v>
      </c>
      <c r="D26" s="787">
        <v>47068</v>
      </c>
    </row>
    <row r="27" spans="1:11" x14ac:dyDescent="0.2">
      <c r="A27" s="527" t="s">
        <v>677</v>
      </c>
      <c r="B27" s="739">
        <v>54837</v>
      </c>
      <c r="C27" s="528" t="s">
        <v>326</v>
      </c>
      <c r="D27" s="787">
        <v>54837</v>
      </c>
    </row>
    <row r="28" spans="1:11" ht="13.5" thickBot="1" x14ac:dyDescent="0.25">
      <c r="A28" s="737" t="s">
        <v>412</v>
      </c>
      <c r="B28" s="741">
        <f>SUM(B24:B27)</f>
        <v>205000</v>
      </c>
      <c r="C28" s="529"/>
      <c r="D28" s="788">
        <f>SUM(D24:D27)</f>
        <v>205000</v>
      </c>
    </row>
    <row r="29" spans="1:11" ht="13.5" thickTop="1" x14ac:dyDescent="0.2">
      <c r="A29" s="530"/>
      <c r="B29" s="742"/>
      <c r="C29" s="529"/>
      <c r="D29" s="784"/>
    </row>
    <row r="30" spans="1:11" ht="13.5" thickBot="1" x14ac:dyDescent="0.25">
      <c r="A30" s="737" t="s">
        <v>678</v>
      </c>
      <c r="B30" s="741">
        <v>205000</v>
      </c>
      <c r="C30" s="587" t="s">
        <v>518</v>
      </c>
      <c r="D30" s="788">
        <f>D28</f>
        <v>205000</v>
      </c>
    </row>
    <row r="31" spans="1:11" ht="14.25" thickTop="1" thickBot="1" x14ac:dyDescent="0.25">
      <c r="A31" s="531"/>
      <c r="B31" s="532"/>
      <c r="C31" s="532"/>
      <c r="D31" s="785"/>
    </row>
    <row r="33" spans="1:1" x14ac:dyDescent="0.2">
      <c r="A33" s="874" t="s">
        <v>623</v>
      </c>
    </row>
    <row r="34" spans="1:1" x14ac:dyDescent="0.2">
      <c r="A34" s="12" t="s">
        <v>519</v>
      </c>
    </row>
    <row r="35" spans="1:1" x14ac:dyDescent="0.2">
      <c r="A35" s="99" t="s">
        <v>520</v>
      </c>
    </row>
    <row r="36" spans="1:1" x14ac:dyDescent="0.2">
      <c r="A36" s="894"/>
    </row>
  </sheetData>
  <mergeCells count="1">
    <mergeCell ref="A1:I1"/>
  </mergeCells>
  <pageMargins left="0.25" right="0.25" top="0.75" bottom="0.75" header="0.3" footer="0.3"/>
  <pageSetup paperSize="9" orientation="landscape" r:id="rId1"/>
  <headerFooter>
    <oddFooter>&amp;C&amp;Z&amp;F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4">
    <tabColor rgb="FF00B050"/>
    <pageSetUpPr fitToPage="1"/>
  </sheetPr>
  <dimension ref="A2:K33"/>
  <sheetViews>
    <sheetView workbookViewId="0">
      <selection activeCell="F16" sqref="F16"/>
    </sheetView>
  </sheetViews>
  <sheetFormatPr defaultRowHeight="12.75" x14ac:dyDescent="0.2"/>
  <cols>
    <col min="1" max="1" width="3.42578125" style="144" bestFit="1" customWidth="1"/>
    <col min="2" max="2" width="28" style="144" customWidth="1"/>
    <col min="3" max="4" width="9.140625" style="144"/>
    <col min="5" max="5" width="3.28515625" style="144" customWidth="1"/>
    <col min="6" max="6" width="10.5703125" style="144" bestFit="1" customWidth="1"/>
    <col min="7" max="8" width="9.140625" style="144"/>
    <col min="9" max="9" width="16.140625" style="144" customWidth="1"/>
    <col min="10" max="10" width="9.140625" style="144"/>
    <col min="11" max="11" width="12.85546875" style="144" customWidth="1"/>
    <col min="12" max="12" width="16.140625" style="144" customWidth="1"/>
    <col min="13" max="13" width="11" style="144" customWidth="1"/>
    <col min="14" max="16384" width="9.140625" style="144"/>
  </cols>
  <sheetData>
    <row r="2" spans="2:11" x14ac:dyDescent="0.2">
      <c r="B2" s="146" t="s">
        <v>323</v>
      </c>
    </row>
    <row r="4" spans="2:11" x14ac:dyDescent="0.2">
      <c r="B4" s="146" t="s">
        <v>645</v>
      </c>
    </row>
    <row r="6" spans="2:11" x14ac:dyDescent="0.2">
      <c r="B6" s="147" t="s">
        <v>303</v>
      </c>
    </row>
    <row r="7" spans="2:11" ht="13.5" thickBot="1" x14ac:dyDescent="0.25">
      <c r="F7" s="717"/>
      <c r="G7" s="717"/>
    </row>
    <row r="8" spans="2:11" ht="43.5" customHeight="1" thickBot="1" x14ac:dyDescent="0.25">
      <c r="B8" s="1299" t="s">
        <v>302</v>
      </c>
      <c r="C8" s="1301" t="s">
        <v>304</v>
      </c>
      <c r="D8" s="1302"/>
      <c r="E8" s="399"/>
      <c r="F8" s="1303" t="s">
        <v>506</v>
      </c>
      <c r="G8" s="1304"/>
      <c r="H8" s="1305" t="s">
        <v>305</v>
      </c>
      <c r="I8" s="1306"/>
    </row>
    <row r="9" spans="2:11" ht="41.25" customHeight="1" thickBot="1" x14ac:dyDescent="0.25">
      <c r="B9" s="1300"/>
      <c r="C9" s="400" t="s">
        <v>220</v>
      </c>
      <c r="D9" s="1307" t="s">
        <v>215</v>
      </c>
      <c r="E9" s="1308"/>
      <c r="F9" s="718" t="s">
        <v>220</v>
      </c>
      <c r="G9" s="719" t="s">
        <v>215</v>
      </c>
      <c r="H9" s="400" t="s">
        <v>220</v>
      </c>
      <c r="I9" s="403" t="s">
        <v>306</v>
      </c>
      <c r="K9" s="1072" t="s">
        <v>693</v>
      </c>
    </row>
    <row r="10" spans="2:11" x14ac:dyDescent="0.2">
      <c r="B10" s="489" t="s">
        <v>501</v>
      </c>
      <c r="C10" s="522">
        <v>25.17</v>
      </c>
      <c r="D10" s="520">
        <f t="shared" ref="D10:D16" si="0">C10/C$17</f>
        <v>0.16223009990331938</v>
      </c>
      <c r="E10" s="402"/>
      <c r="F10" s="1068">
        <v>18.88</v>
      </c>
      <c r="G10" s="721">
        <f t="shared" ref="G10:G17" si="1">F10/C10</f>
        <v>0.75009932459276907</v>
      </c>
      <c r="H10" s="401">
        <f t="shared" ref="H10:H16" si="2">C10-F10</f>
        <v>6.2900000000000027</v>
      </c>
      <c r="I10" s="523">
        <f t="shared" ref="I10:I17" si="3">H10/C10</f>
        <v>0.24990067540723093</v>
      </c>
      <c r="J10" s="892" t="s">
        <v>504</v>
      </c>
      <c r="K10" s="1065">
        <v>21.736000000000001</v>
      </c>
    </row>
    <row r="11" spans="2:11" x14ac:dyDescent="0.2">
      <c r="B11" s="489" t="s">
        <v>503</v>
      </c>
      <c r="C11" s="522">
        <v>0.48</v>
      </c>
      <c r="D11" s="520">
        <f t="shared" si="0"/>
        <v>3.0937802126973892E-3</v>
      </c>
      <c r="E11" s="402"/>
      <c r="F11" s="1068">
        <v>0</v>
      </c>
      <c r="G11" s="721">
        <f t="shared" si="1"/>
        <v>0</v>
      </c>
      <c r="H11" s="401">
        <f t="shared" si="2"/>
        <v>0.48</v>
      </c>
      <c r="I11" s="523">
        <f t="shared" si="3"/>
        <v>1</v>
      </c>
      <c r="J11" s="892" t="s">
        <v>504</v>
      </c>
      <c r="K11" s="1066">
        <v>0.41</v>
      </c>
    </row>
    <row r="12" spans="2:11" x14ac:dyDescent="0.2">
      <c r="B12" s="489" t="s">
        <v>507</v>
      </c>
      <c r="C12" s="522">
        <v>45.94</v>
      </c>
      <c r="D12" s="520">
        <f t="shared" si="0"/>
        <v>0.29610054785691264</v>
      </c>
      <c r="E12" s="402"/>
      <c r="F12" s="1068">
        <v>39.549999999999997</v>
      </c>
      <c r="G12" s="721">
        <f t="shared" si="1"/>
        <v>0.86090552895080541</v>
      </c>
      <c r="H12" s="401">
        <f t="shared" si="2"/>
        <v>6.3900000000000006</v>
      </c>
      <c r="I12" s="523">
        <f t="shared" si="3"/>
        <v>0.13909447104919462</v>
      </c>
      <c r="J12" s="892" t="s">
        <v>504</v>
      </c>
      <c r="K12" s="1066">
        <v>39.840000000000003</v>
      </c>
    </row>
    <row r="13" spans="2:11" x14ac:dyDescent="0.2">
      <c r="B13" s="489" t="s">
        <v>502</v>
      </c>
      <c r="C13" s="522">
        <v>15.01</v>
      </c>
      <c r="D13" s="520">
        <f t="shared" si="0"/>
        <v>9.6745085401224618E-2</v>
      </c>
      <c r="E13" s="402"/>
      <c r="F13" s="1068">
        <v>12.32</v>
      </c>
      <c r="G13" s="721">
        <f t="shared" si="1"/>
        <v>0.82078614257161897</v>
      </c>
      <c r="H13" s="401">
        <f t="shared" si="2"/>
        <v>2.6899999999999995</v>
      </c>
      <c r="I13" s="523">
        <f t="shared" si="3"/>
        <v>0.17921385742838106</v>
      </c>
      <c r="J13" s="892" t="s">
        <v>504</v>
      </c>
      <c r="K13" s="1066">
        <v>12.959</v>
      </c>
    </row>
    <row r="14" spans="2:11" x14ac:dyDescent="0.2">
      <c r="B14" s="489" t="s">
        <v>720</v>
      </c>
      <c r="C14" s="522">
        <v>1</v>
      </c>
      <c r="D14" s="520">
        <f t="shared" si="0"/>
        <v>6.4453754431195616E-3</v>
      </c>
      <c r="E14" s="402"/>
      <c r="F14" s="1068">
        <v>0</v>
      </c>
      <c r="G14" s="721">
        <f t="shared" si="1"/>
        <v>0</v>
      </c>
      <c r="H14" s="401">
        <f t="shared" si="2"/>
        <v>1</v>
      </c>
      <c r="I14" s="523">
        <f t="shared" si="3"/>
        <v>1</v>
      </c>
      <c r="J14" s="892" t="s">
        <v>504</v>
      </c>
      <c r="K14" s="1066">
        <v>0</v>
      </c>
    </row>
    <row r="15" spans="2:11" x14ac:dyDescent="0.2">
      <c r="B15" s="489" t="s">
        <v>508</v>
      </c>
      <c r="C15" s="522">
        <v>3.25</v>
      </c>
      <c r="D15" s="520">
        <f t="shared" si="0"/>
        <v>2.0947470190138574E-2</v>
      </c>
      <c r="E15" s="521"/>
      <c r="F15" s="1068">
        <v>2.12</v>
      </c>
      <c r="G15" s="721">
        <f t="shared" si="1"/>
        <v>0.65230769230769237</v>
      </c>
      <c r="H15" s="401">
        <f t="shared" si="2"/>
        <v>1.1299999999999999</v>
      </c>
      <c r="I15" s="523">
        <f t="shared" si="3"/>
        <v>0.34769230769230763</v>
      </c>
      <c r="J15" s="892" t="s">
        <v>504</v>
      </c>
      <c r="K15" s="1066">
        <v>3.5</v>
      </c>
    </row>
    <row r="16" spans="2:11" ht="13.5" thickBot="1" x14ac:dyDescent="0.25">
      <c r="B16" s="489" t="s">
        <v>509</v>
      </c>
      <c r="C16" s="522">
        <v>64.3</v>
      </c>
      <c r="D16" s="520">
        <f t="shared" si="0"/>
        <v>0.41443764099258779</v>
      </c>
      <c r="E16" s="521"/>
      <c r="F16" s="1068">
        <v>43.130899999999997</v>
      </c>
      <c r="G16" s="721">
        <f t="shared" si="1"/>
        <v>0.67077604976671845</v>
      </c>
      <c r="H16" s="401">
        <f t="shared" si="2"/>
        <v>21.1691</v>
      </c>
      <c r="I16" s="523">
        <f t="shared" si="3"/>
        <v>0.32922395023328149</v>
      </c>
      <c r="J16" s="892" t="s">
        <v>505</v>
      </c>
      <c r="K16" s="1066">
        <v>56</v>
      </c>
    </row>
    <row r="17" spans="1:11" ht="13.5" thickBot="1" x14ac:dyDescent="0.25">
      <c r="B17" s="493" t="s">
        <v>229</v>
      </c>
      <c r="C17" s="494">
        <f>SUM(C10:C16)</f>
        <v>155.15</v>
      </c>
      <c r="D17" s="495">
        <f>SUM(D10:D16)</f>
        <v>0.99999999999999978</v>
      </c>
      <c r="E17" s="496"/>
      <c r="F17" s="720">
        <f>SUM(F10:F16)</f>
        <v>116.0009</v>
      </c>
      <c r="G17" s="722">
        <f t="shared" si="1"/>
        <v>0.74766935223976794</v>
      </c>
      <c r="H17" s="494">
        <f>SUM(H10:H16)</f>
        <v>39.149100000000004</v>
      </c>
      <c r="I17" s="524">
        <f t="shared" si="3"/>
        <v>0.25233064776023206</v>
      </c>
      <c r="K17" s="1067">
        <f>SUM(K10:K16)</f>
        <v>134.44499999999999</v>
      </c>
    </row>
    <row r="18" spans="1:11" ht="13.5" thickTop="1" x14ac:dyDescent="0.2">
      <c r="C18" s="266"/>
      <c r="F18" s="362"/>
    </row>
    <row r="19" spans="1:11" x14ac:dyDescent="0.2">
      <c r="B19" s="880" t="str">
        <f>'The City Deal '!F20</f>
        <v>2018/19 Q4 REVENUE OUTTURN (as @ 31/03/2019)</v>
      </c>
      <c r="C19" s="491"/>
      <c r="D19" s="237"/>
      <c r="E19" s="237"/>
      <c r="F19" s="363"/>
      <c r="G19" s="492"/>
      <c r="H19" s="863"/>
    </row>
    <row r="20" spans="1:11" x14ac:dyDescent="0.2">
      <c r="C20" s="490"/>
      <c r="D20" s="237"/>
      <c r="E20" s="237"/>
      <c r="F20" s="490"/>
    </row>
    <row r="21" spans="1:11" x14ac:dyDescent="0.2">
      <c r="C21" s="148"/>
      <c r="D21" s="872" t="s">
        <v>504</v>
      </c>
      <c r="E21" s="871"/>
      <c r="F21" s="873">
        <f>SUM(F10:F15)/SUM(C10:C15)</f>
        <v>0.80209135938359932</v>
      </c>
    </row>
    <row r="22" spans="1:11" x14ac:dyDescent="0.2">
      <c r="C22" s="148" t="s">
        <v>11</v>
      </c>
      <c r="D22" s="872" t="s">
        <v>505</v>
      </c>
      <c r="E22" s="871"/>
      <c r="F22" s="873">
        <f>F16/C16</f>
        <v>0.67077604976671845</v>
      </c>
    </row>
    <row r="23" spans="1:11" x14ac:dyDescent="0.2">
      <c r="C23" s="148"/>
      <c r="D23" s="1073"/>
      <c r="E23" s="148"/>
      <c r="F23" s="1215"/>
    </row>
    <row r="24" spans="1:11" x14ac:dyDescent="0.2">
      <c r="B24" s="863" t="s">
        <v>623</v>
      </c>
      <c r="C24" s="148"/>
    </row>
    <row r="25" spans="1:11" x14ac:dyDescent="0.2">
      <c r="A25" s="144" t="s">
        <v>288</v>
      </c>
      <c r="B25" s="144" t="s">
        <v>721</v>
      </c>
      <c r="C25" s="148"/>
    </row>
    <row r="26" spans="1:11" x14ac:dyDescent="0.2">
      <c r="A26" s="144" t="s">
        <v>288</v>
      </c>
      <c r="B26" s="144" t="s">
        <v>726</v>
      </c>
      <c r="C26" s="148"/>
    </row>
    <row r="27" spans="1:11" x14ac:dyDescent="0.2">
      <c r="C27" s="148"/>
    </row>
    <row r="28" spans="1:11" x14ac:dyDescent="0.2">
      <c r="A28" s="144" t="s">
        <v>289</v>
      </c>
      <c r="B28" s="144" t="s">
        <v>725</v>
      </c>
      <c r="C28" s="148"/>
    </row>
    <row r="29" spans="1:11" x14ac:dyDescent="0.2">
      <c r="A29" s="144" t="s">
        <v>289</v>
      </c>
      <c r="B29" s="144" t="s">
        <v>724</v>
      </c>
      <c r="C29" s="148"/>
    </row>
    <row r="30" spans="1:11" x14ac:dyDescent="0.2">
      <c r="A30" s="144" t="s">
        <v>289</v>
      </c>
      <c r="B30" s="144" t="s">
        <v>723</v>
      </c>
      <c r="C30" s="148"/>
    </row>
    <row r="31" spans="1:11" x14ac:dyDescent="0.2">
      <c r="A31" s="144" t="s">
        <v>289</v>
      </c>
      <c r="B31" s="144" t="s">
        <v>722</v>
      </c>
      <c r="C31" s="148"/>
    </row>
    <row r="32" spans="1:11" x14ac:dyDescent="0.2">
      <c r="C32" s="148"/>
    </row>
    <row r="33" spans="3:3" x14ac:dyDescent="0.2">
      <c r="C33" s="148"/>
    </row>
  </sheetData>
  <mergeCells count="5">
    <mergeCell ref="B8:B9"/>
    <mergeCell ref="C8:D8"/>
    <mergeCell ref="F8:G8"/>
    <mergeCell ref="H8:I8"/>
    <mergeCell ref="D9:E9"/>
  </mergeCells>
  <pageMargins left="0.7" right="0.7" top="0.75" bottom="0.75" header="0.3" footer="0.3"/>
  <pageSetup paperSize="8"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  <pageSetUpPr fitToPage="1"/>
  </sheetPr>
  <dimension ref="A1:BT118"/>
  <sheetViews>
    <sheetView topLeftCell="Y4" zoomScale="65" zoomScaleNormal="65" workbookViewId="0">
      <selection activeCell="AP52" sqref="AP52"/>
    </sheetView>
  </sheetViews>
  <sheetFormatPr defaultRowHeight="12.75" x14ac:dyDescent="0.2"/>
  <cols>
    <col min="1" max="1" width="9.140625" style="670"/>
    <col min="2" max="2" width="6.28515625" style="212" customWidth="1"/>
    <col min="3" max="3" width="14.5703125" style="93" customWidth="1"/>
    <col min="4" max="4" width="12.42578125" style="93" bestFit="1" customWidth="1"/>
    <col min="5" max="5" width="10.7109375" style="93" customWidth="1"/>
    <col min="6" max="6" width="11.7109375" style="93" customWidth="1"/>
    <col min="7" max="7" width="17.85546875" style="93" customWidth="1"/>
    <col min="8" max="9" width="11.7109375" style="93" customWidth="1"/>
    <col min="10" max="10" width="10.7109375" style="93" customWidth="1"/>
    <col min="11" max="11" width="11.140625" style="93" customWidth="1"/>
    <col min="12" max="13" width="5.7109375" style="93" customWidth="1"/>
    <col min="14" max="14" width="14.5703125" style="93" customWidth="1"/>
    <col min="15" max="15" width="4" style="93" bestFit="1" customWidth="1"/>
    <col min="16" max="17" width="5.7109375" style="93" customWidth="1"/>
    <col min="18" max="18" width="11.7109375" style="93" customWidth="1"/>
    <col min="19" max="19" width="9.85546875" style="93" customWidth="1"/>
    <col min="20" max="20" width="11.7109375" style="93" customWidth="1"/>
    <col min="21" max="21" width="10.42578125" style="93" customWidth="1"/>
    <col min="22" max="22" width="11.7109375" style="93" customWidth="1"/>
    <col min="23" max="23" width="12.85546875" style="93" customWidth="1"/>
    <col min="24" max="24" width="11.7109375" style="93" customWidth="1"/>
    <col min="25" max="25" width="5.28515625" style="93" customWidth="1"/>
    <col min="26" max="26" width="8.7109375" style="93" customWidth="1"/>
    <col min="27" max="27" width="5.42578125" style="93" customWidth="1"/>
    <col min="28" max="28" width="10.85546875" style="93" bestFit="1" customWidth="1"/>
    <col min="29" max="29" width="9.140625" style="93" bestFit="1" customWidth="1"/>
    <col min="30" max="30" width="13.28515625" style="93" customWidth="1"/>
    <col min="31" max="31" width="20.42578125" style="93" customWidth="1"/>
    <col min="32" max="32" width="5.28515625" style="93" customWidth="1"/>
    <col min="33" max="33" width="8.5703125" style="93" customWidth="1"/>
    <col min="34" max="34" width="20.140625" style="93" bestFit="1" customWidth="1"/>
    <col min="35" max="35" width="11.7109375" style="93" customWidth="1"/>
    <col min="36" max="36" width="12.85546875" style="93" bestFit="1" customWidth="1"/>
    <col min="37" max="37" width="11.7109375" style="93" customWidth="1"/>
    <col min="38" max="38" width="14.85546875" style="93" customWidth="1"/>
    <col min="39" max="39" width="10.85546875" style="93" bestFit="1" customWidth="1"/>
    <col min="40" max="41" width="10.85546875" style="93" customWidth="1"/>
    <col min="42" max="42" width="16" style="93" bestFit="1" customWidth="1"/>
    <col min="43" max="43" width="14.42578125" style="93" customWidth="1"/>
    <col min="44" max="44" width="14.7109375" style="12" customWidth="1"/>
    <col min="45" max="45" width="16" style="12" bestFit="1" customWidth="1"/>
    <col min="46" max="46" width="14.7109375" style="177" bestFit="1" customWidth="1"/>
    <col min="47" max="47" width="11.42578125" style="12" bestFit="1" customWidth="1"/>
    <col min="48" max="48" width="14.140625" style="12" bestFit="1" customWidth="1"/>
    <col min="49" max="49" width="16" style="177" customWidth="1"/>
    <col min="50" max="50" width="15" style="767" customWidth="1"/>
    <col min="51" max="51" width="19.140625" style="767" customWidth="1"/>
    <col min="52" max="52" width="15.5703125" style="768" customWidth="1"/>
    <col min="53" max="53" width="3.7109375" style="93" customWidth="1"/>
    <col min="54" max="54" width="14.7109375" style="93" customWidth="1"/>
    <col min="55" max="55" width="12.85546875" style="93" customWidth="1"/>
    <col min="56" max="16384" width="9.140625" style="93"/>
  </cols>
  <sheetData>
    <row r="1" spans="1:55" ht="20.25" x14ac:dyDescent="0.3">
      <c r="A1" s="1368" t="s">
        <v>644</v>
      </c>
      <c r="B1" s="1368"/>
      <c r="C1" s="1368"/>
      <c r="D1" s="1368"/>
      <c r="E1" s="1368"/>
      <c r="F1" s="1368"/>
      <c r="G1" s="1368"/>
      <c r="H1" s="1368"/>
      <c r="I1" s="1368"/>
      <c r="J1" s="1368"/>
      <c r="K1" s="1368"/>
      <c r="L1" s="1368"/>
      <c r="M1" s="1368"/>
      <c r="N1" s="1368"/>
      <c r="O1" s="1368"/>
      <c r="P1" s="1368"/>
      <c r="Q1" s="1368"/>
      <c r="R1" s="1368"/>
      <c r="S1" s="1368"/>
      <c r="T1" s="1368"/>
      <c r="U1" s="1368"/>
      <c r="V1" s="1368"/>
      <c r="W1" s="1368"/>
      <c r="X1" s="1368"/>
      <c r="Y1" s="1368"/>
      <c r="Z1" s="1368"/>
      <c r="AA1" s="1368"/>
      <c r="AB1" s="1368"/>
      <c r="AC1" s="1368"/>
      <c r="AD1" s="1368"/>
      <c r="AE1" s="1368"/>
      <c r="AF1" s="1368"/>
      <c r="AG1" s="1368"/>
      <c r="AH1" s="1368"/>
      <c r="AI1" s="1368"/>
      <c r="AJ1" s="1368"/>
      <c r="AK1" s="1368"/>
      <c r="AL1" s="1368"/>
      <c r="AM1" s="1368"/>
      <c r="AN1" s="1368"/>
      <c r="AO1" s="1368"/>
      <c r="AP1" s="1368"/>
      <c r="AQ1" s="1368"/>
      <c r="AR1" s="1368"/>
      <c r="AS1" s="1368"/>
      <c r="AT1" s="1368"/>
      <c r="AU1" s="1368"/>
      <c r="AV1" s="1368"/>
      <c r="AW1" s="672"/>
      <c r="AX1" s="764"/>
      <c r="AY1" s="764"/>
      <c r="AZ1" s="765"/>
      <c r="BA1" s="208"/>
      <c r="BB1" s="208"/>
    </row>
    <row r="2" spans="1:55" ht="18.75" thickBot="1" x14ac:dyDescent="0.3">
      <c r="A2" s="1369" t="s">
        <v>734</v>
      </c>
      <c r="B2" s="1369"/>
      <c r="C2" s="1369"/>
      <c r="D2" s="743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673"/>
      <c r="AQ2" s="209"/>
      <c r="AR2" s="209"/>
      <c r="AS2" s="673"/>
      <c r="AT2" s="766"/>
      <c r="AU2" s="767"/>
      <c r="AV2" s="768"/>
      <c r="AW2" s="93"/>
      <c r="AX2" s="93"/>
      <c r="AY2" s="93"/>
      <c r="AZ2" s="93"/>
    </row>
    <row r="3" spans="1:55" ht="17.25" customHeight="1" thickTop="1" thickBot="1" x14ac:dyDescent="0.25">
      <c r="A3" s="927"/>
      <c r="B3" s="930"/>
      <c r="C3" s="933" t="s">
        <v>267</v>
      </c>
      <c r="D3" s="1334" t="s">
        <v>268</v>
      </c>
      <c r="E3" s="1335"/>
      <c r="F3" s="1335"/>
      <c r="G3" s="1335"/>
      <c r="H3" s="1335"/>
      <c r="I3" s="1335"/>
      <c r="J3" s="1335"/>
      <c r="K3" s="1335"/>
      <c r="L3" s="1335"/>
      <c r="M3" s="1335"/>
      <c r="N3" s="1335"/>
      <c r="O3" s="1335"/>
      <c r="P3" s="1335"/>
      <c r="Q3" s="1335"/>
      <c r="R3" s="1335"/>
      <c r="S3" s="1335"/>
      <c r="T3" s="1335"/>
      <c r="U3" s="1335"/>
      <c r="V3" s="1335"/>
      <c r="W3" s="1335"/>
      <c r="X3" s="1335"/>
      <c r="Y3" s="1335"/>
      <c r="Z3" s="1335"/>
      <c r="AA3" s="1335"/>
      <c r="AB3" s="1335"/>
      <c r="AC3" s="1335"/>
      <c r="AD3" s="1335"/>
      <c r="AE3" s="1335"/>
      <c r="AF3" s="1335"/>
      <c r="AG3" s="1335"/>
      <c r="AH3" s="1335"/>
      <c r="AI3" s="1335"/>
      <c r="AJ3" s="1335"/>
      <c r="AK3" s="1335"/>
      <c r="AL3" s="1335"/>
      <c r="AM3" s="1335"/>
      <c r="AN3" s="1335"/>
      <c r="AO3" s="1335"/>
      <c r="AP3" s="1335"/>
      <c r="AQ3" s="1335"/>
      <c r="AR3" s="1336" t="s">
        <v>269</v>
      </c>
      <c r="AS3" s="1337"/>
      <c r="AT3" s="1338"/>
      <c r="AU3" s="1341" t="s">
        <v>510</v>
      </c>
      <c r="AV3" s="1342"/>
      <c r="AW3" s="1343"/>
      <c r="AX3" s="1323" t="s">
        <v>561</v>
      </c>
      <c r="AY3" s="1323"/>
      <c r="AZ3" s="1324"/>
    </row>
    <row r="4" spans="1:55" ht="15.75" customHeight="1" x14ac:dyDescent="0.25">
      <c r="A4" s="1095"/>
      <c r="B4" s="1096"/>
      <c r="C4" s="1355" t="s">
        <v>270</v>
      </c>
      <c r="D4" s="1311" t="s">
        <v>271</v>
      </c>
      <c r="E4" s="1312"/>
      <c r="F4" s="1360" t="s">
        <v>272</v>
      </c>
      <c r="G4" s="1361"/>
      <c r="H4" s="1361"/>
      <c r="I4" s="1362"/>
      <c r="J4" s="1311" t="s">
        <v>273</v>
      </c>
      <c r="K4" s="1320"/>
      <c r="L4" s="1311" t="s">
        <v>274</v>
      </c>
      <c r="M4" s="1312"/>
      <c r="N4" s="1311" t="s">
        <v>275</v>
      </c>
      <c r="O4" s="1320"/>
      <c r="P4" s="1311" t="s">
        <v>276</v>
      </c>
      <c r="Q4" s="1320"/>
      <c r="R4" s="1311" t="s">
        <v>325</v>
      </c>
      <c r="S4" s="1320"/>
      <c r="T4" s="1320"/>
      <c r="U4" s="1320"/>
      <c r="V4" s="1320"/>
      <c r="W4" s="1312"/>
      <c r="X4" s="1311" t="s">
        <v>430</v>
      </c>
      <c r="Y4" s="1312"/>
      <c r="Z4" s="1347" t="s">
        <v>511</v>
      </c>
      <c r="AA4" s="1327"/>
      <c r="AB4" s="1327"/>
      <c r="AC4" s="1327"/>
      <c r="AD4" s="1327"/>
      <c r="AE4" s="1328"/>
      <c r="AF4" s="1347" t="s">
        <v>584</v>
      </c>
      <c r="AG4" s="1328"/>
      <c r="AH4" s="1374" t="s">
        <v>585</v>
      </c>
      <c r="AI4" s="1375"/>
      <c r="AJ4" s="1327" t="s">
        <v>729</v>
      </c>
      <c r="AK4" s="1327"/>
      <c r="AL4" s="1327"/>
      <c r="AM4" s="1328"/>
      <c r="AN4" s="1246"/>
      <c r="AO4" s="1246"/>
      <c r="AP4" s="1329" t="s">
        <v>552</v>
      </c>
      <c r="AQ4" s="1330"/>
      <c r="AR4" s="1339"/>
      <c r="AS4" s="1339"/>
      <c r="AT4" s="1340"/>
      <c r="AU4" s="1344"/>
      <c r="AV4" s="1345"/>
      <c r="AW4" s="1346"/>
      <c r="AX4" s="1325"/>
      <c r="AY4" s="1325"/>
      <c r="AZ4" s="1326"/>
    </row>
    <row r="5" spans="1:55" ht="40.5" customHeight="1" x14ac:dyDescent="0.2">
      <c r="A5" s="1097"/>
      <c r="B5" s="1098"/>
      <c r="C5" s="1356"/>
      <c r="D5" s="1371" t="s">
        <v>727</v>
      </c>
      <c r="E5" s="1372"/>
      <c r="F5" s="1357" t="s">
        <v>278</v>
      </c>
      <c r="G5" s="1349"/>
      <c r="H5" s="1358" t="s">
        <v>279</v>
      </c>
      <c r="I5" s="1359"/>
      <c r="J5" s="1376" t="s">
        <v>280</v>
      </c>
      <c r="K5" s="1376"/>
      <c r="L5" s="1363" t="s">
        <v>414</v>
      </c>
      <c r="M5" s="1363"/>
      <c r="N5" s="1318" t="s">
        <v>562</v>
      </c>
      <c r="O5" s="1319"/>
      <c r="P5" s="1313" t="s">
        <v>414</v>
      </c>
      <c r="Q5" s="1313"/>
      <c r="R5" s="1314" t="s">
        <v>278</v>
      </c>
      <c r="S5" s="1315"/>
      <c r="T5" s="1348" t="s">
        <v>337</v>
      </c>
      <c r="U5" s="1349"/>
      <c r="V5" s="1333" t="s">
        <v>338</v>
      </c>
      <c r="W5" s="1319"/>
      <c r="X5" s="1316" t="s">
        <v>414</v>
      </c>
      <c r="Y5" s="1317"/>
      <c r="Z5" s="1365" t="s">
        <v>521</v>
      </c>
      <c r="AA5" s="1366"/>
      <c r="AB5" s="1315" t="s">
        <v>563</v>
      </c>
      <c r="AC5" s="1315"/>
      <c r="AD5" s="1333" t="s">
        <v>522</v>
      </c>
      <c r="AE5" s="1319"/>
      <c r="AF5" s="1373" t="s">
        <v>414</v>
      </c>
      <c r="AG5" s="1316"/>
      <c r="AH5" s="1333" t="s">
        <v>586</v>
      </c>
      <c r="AI5" s="1319"/>
      <c r="AJ5" s="1333" t="s">
        <v>703</v>
      </c>
      <c r="AK5" s="1319"/>
      <c r="AL5" s="1315" t="s">
        <v>704</v>
      </c>
      <c r="AM5" s="1315"/>
      <c r="AN5" s="1348" t="s">
        <v>736</v>
      </c>
      <c r="AO5" s="1349"/>
      <c r="AP5" s="1331"/>
      <c r="AQ5" s="1332"/>
      <c r="AR5" s="1099" t="s">
        <v>213</v>
      </c>
      <c r="AS5" s="589" t="s">
        <v>281</v>
      </c>
      <c r="AT5" s="1100" t="s">
        <v>282</v>
      </c>
      <c r="AU5" s="588" t="s">
        <v>213</v>
      </c>
      <c r="AV5" s="589" t="s">
        <v>281</v>
      </c>
      <c r="AW5" s="1100" t="s">
        <v>282</v>
      </c>
      <c r="AX5" s="1101" t="s">
        <v>213</v>
      </c>
      <c r="AY5" s="1102" t="s">
        <v>281</v>
      </c>
      <c r="AZ5" s="1103" t="s">
        <v>282</v>
      </c>
    </row>
    <row r="6" spans="1:55" s="210" customFormat="1" ht="15" customHeight="1" x14ac:dyDescent="0.2">
      <c r="A6" s="1104"/>
      <c r="B6" s="1105"/>
      <c r="C6" s="1106"/>
      <c r="D6" s="1107" t="s">
        <v>283</v>
      </c>
      <c r="E6" s="1108" t="s">
        <v>284</v>
      </c>
      <c r="F6" s="1109" t="s">
        <v>283</v>
      </c>
      <c r="G6" s="1108" t="s">
        <v>284</v>
      </c>
      <c r="H6" s="1107" t="s">
        <v>283</v>
      </c>
      <c r="I6" s="1110" t="s">
        <v>284</v>
      </c>
      <c r="J6" s="1111" t="s">
        <v>283</v>
      </c>
      <c r="K6" s="1112" t="s">
        <v>284</v>
      </c>
      <c r="L6" s="1109" t="s">
        <v>283</v>
      </c>
      <c r="M6" s="1112" t="s">
        <v>284</v>
      </c>
      <c r="N6" s="1109" t="s">
        <v>283</v>
      </c>
      <c r="O6" s="1108" t="s">
        <v>284</v>
      </c>
      <c r="P6" s="1109" t="s">
        <v>283</v>
      </c>
      <c r="Q6" s="1108" t="s">
        <v>284</v>
      </c>
      <c r="R6" s="1109" t="s">
        <v>283</v>
      </c>
      <c r="S6" s="1108" t="s">
        <v>284</v>
      </c>
      <c r="T6" s="1107" t="s">
        <v>283</v>
      </c>
      <c r="U6" s="1108" t="s">
        <v>284</v>
      </c>
      <c r="V6" s="1107" t="s">
        <v>283</v>
      </c>
      <c r="W6" s="1112" t="s">
        <v>284</v>
      </c>
      <c r="X6" s="1113" t="s">
        <v>283</v>
      </c>
      <c r="Y6" s="1114" t="s">
        <v>284</v>
      </c>
      <c r="Z6" s="1115" t="s">
        <v>283</v>
      </c>
      <c r="AA6" s="1116" t="s">
        <v>284</v>
      </c>
      <c r="AB6" s="1117" t="s">
        <v>283</v>
      </c>
      <c r="AC6" s="1108" t="s">
        <v>284</v>
      </c>
      <c r="AD6" s="1117" t="s">
        <v>283</v>
      </c>
      <c r="AE6" s="1118" t="s">
        <v>284</v>
      </c>
      <c r="AF6" s="1113" t="s">
        <v>283</v>
      </c>
      <c r="AG6" s="1119" t="s">
        <v>284</v>
      </c>
      <c r="AH6" s="1109" t="s">
        <v>283</v>
      </c>
      <c r="AI6" s="1112" t="s">
        <v>284</v>
      </c>
      <c r="AJ6" s="1120" t="s">
        <v>283</v>
      </c>
      <c r="AK6" s="1121" t="s">
        <v>284</v>
      </c>
      <c r="AL6" s="1117" t="s">
        <v>283</v>
      </c>
      <c r="AM6" s="1112" t="s">
        <v>284</v>
      </c>
      <c r="AN6" s="1117" t="s">
        <v>283</v>
      </c>
      <c r="AO6" s="1112" t="s">
        <v>284</v>
      </c>
      <c r="AP6" s="1109" t="s">
        <v>283</v>
      </c>
      <c r="AQ6" s="1112" t="s">
        <v>284</v>
      </c>
      <c r="AR6" s="1122" t="s">
        <v>555</v>
      </c>
      <c r="AS6" s="1123" t="s">
        <v>284</v>
      </c>
      <c r="AT6" s="1124"/>
      <c r="AU6" s="1125" t="s">
        <v>555</v>
      </c>
      <c r="AV6" s="1123" t="s">
        <v>564</v>
      </c>
      <c r="AW6" s="1124"/>
      <c r="AX6" s="1126" t="s">
        <v>555</v>
      </c>
      <c r="AY6" s="1127" t="s">
        <v>284</v>
      </c>
      <c r="AZ6" s="1128"/>
      <c r="BB6" s="101"/>
      <c r="BC6" s="101"/>
    </row>
    <row r="7" spans="1:55" s="210" customFormat="1" ht="15" customHeight="1" thickBot="1" x14ac:dyDescent="0.25">
      <c r="A7" s="974" t="s">
        <v>285</v>
      </c>
      <c r="B7" s="964"/>
      <c r="C7" s="1129">
        <v>-10593330</v>
      </c>
      <c r="D7" s="1130"/>
      <c r="E7" s="1019"/>
      <c r="F7" s="1018"/>
      <c r="G7" s="1019"/>
      <c r="H7" s="1130"/>
      <c r="I7" s="1019"/>
      <c r="J7" s="1018"/>
      <c r="K7" s="1019"/>
      <c r="L7" s="1018"/>
      <c r="M7" s="1019"/>
      <c r="N7" s="1018"/>
      <c r="O7" s="1019"/>
      <c r="P7" s="1018"/>
      <c r="Q7" s="1019"/>
      <c r="R7" s="1018"/>
      <c r="S7" s="1019"/>
      <c r="T7" s="1021"/>
      <c r="U7" s="1019"/>
      <c r="V7" s="1021"/>
      <c r="W7" s="1022"/>
      <c r="X7" s="1018"/>
      <c r="Y7" s="1022"/>
      <c r="Z7" s="1023"/>
      <c r="AA7" s="1019"/>
      <c r="AB7" s="1023"/>
      <c r="AC7" s="1019"/>
      <c r="AD7" s="1023"/>
      <c r="AE7" s="1024"/>
      <c r="AF7" s="1018"/>
      <c r="AG7" s="1019"/>
      <c r="AH7" s="1018"/>
      <c r="AI7" s="1022"/>
      <c r="AJ7" s="1023"/>
      <c r="AK7" s="1131"/>
      <c r="AL7" s="1023"/>
      <c r="AM7" s="1131"/>
      <c r="AN7" s="1023"/>
      <c r="AO7" s="1131"/>
      <c r="AP7" s="1018"/>
      <c r="AQ7" s="1022"/>
      <c r="AR7" s="1132">
        <f>SUM(D7,F7,H7,J7,L7,N7,P7,R7,T7,V7,X7,Z7,AB7,AD7,AF7,AH7, AP7,AJ7,AL7,AN7)</f>
        <v>0</v>
      </c>
      <c r="AS7" s="858">
        <f>SUM(E7,G7,I7,K7,M7,O7,Q7,S7,U7,W7,Y7,AA7,AC7,AE7,AI7,AK7,AM7,AO7,AQ7)</f>
        <v>0</v>
      </c>
      <c r="AT7" s="1079">
        <v>-10593330</v>
      </c>
      <c r="AU7" s="1133">
        <f>SUM(D7,N7,V7,AD7,AH7,AJ7)</f>
        <v>0</v>
      </c>
      <c r="AV7" s="858">
        <f>SUM(E7,O7,W7,AE7,AI7,AK7)</f>
        <v>0</v>
      </c>
      <c r="AW7" s="1081">
        <f>SUM(AT7+SUM(AU7:AV7))/2</f>
        <v>-5296665</v>
      </c>
      <c r="AX7" s="1133">
        <f>SUM(F7,H7,J7,L7,P7,R7,T7,X7,Z7,AB7,AF7,AL7,AN7,AP7)</f>
        <v>0</v>
      </c>
      <c r="AY7" s="858">
        <f t="shared" ref="AY7:AY50" si="0">SUM(G7,I7,K7,M7,Q7,S7,U7,Y7,AA7,AC7,AG7,AM7,AO7,AQ7)</f>
        <v>0</v>
      </c>
      <c r="AZ7" s="859">
        <f>AT7/2</f>
        <v>-5296665</v>
      </c>
      <c r="BB7" s="674"/>
      <c r="BC7" s="101"/>
    </row>
    <row r="8" spans="1:55" s="210" customFormat="1" ht="15" customHeight="1" x14ac:dyDescent="0.2">
      <c r="A8" s="974" t="s">
        <v>286</v>
      </c>
      <c r="B8" s="972" t="s">
        <v>287</v>
      </c>
      <c r="C8" s="1134"/>
      <c r="D8" s="1135"/>
      <c r="E8" s="1006"/>
      <c r="F8" s="1011"/>
      <c r="G8" s="1006"/>
      <c r="H8" s="1003"/>
      <c r="I8" s="1006"/>
      <c r="J8" s="1011"/>
      <c r="K8" s="1006"/>
      <c r="L8" s="1011"/>
      <c r="M8" s="1006"/>
      <c r="N8" s="1011"/>
      <c r="O8" s="1006"/>
      <c r="P8" s="1011"/>
      <c r="Q8" s="1006"/>
      <c r="R8" s="1011"/>
      <c r="S8" s="1006"/>
      <c r="T8" s="1025"/>
      <c r="U8" s="1006"/>
      <c r="V8" s="1025"/>
      <c r="W8" s="1008"/>
      <c r="X8" s="1011"/>
      <c r="Y8" s="1008"/>
      <c r="Z8" s="1026"/>
      <c r="AA8" s="1006"/>
      <c r="AB8" s="1026"/>
      <c r="AC8" s="1006"/>
      <c r="AD8" s="1026"/>
      <c r="AE8" s="1010"/>
      <c r="AF8" s="1011"/>
      <c r="AG8" s="1006"/>
      <c r="AH8" s="1011"/>
      <c r="AI8" s="1008"/>
      <c r="AJ8" s="1026"/>
      <c r="AK8" s="1136"/>
      <c r="AL8" s="1026"/>
      <c r="AM8" s="1136"/>
      <c r="AN8" s="1026"/>
      <c r="AO8" s="1136"/>
      <c r="AP8" s="1011"/>
      <c r="AQ8" s="1008"/>
      <c r="AR8" s="1137">
        <f>SUM(D8,F8,H8,J8,L8,N8,P8,R8,T8,V8,X8,Z8,AB8,AD8,AF8,AH8,AJ8,AL8,AN8,AP8)</f>
        <v>0</v>
      </c>
      <c r="AS8" s="1138">
        <f>SUM(E8,G8,I8,K8,M8,O8,Q8,S8,U8,W8,Y8,AA8,AC8,AE8,AI8,AK8,AM8,AO8,AQ8)</f>
        <v>0</v>
      </c>
      <c r="AT8" s="1080">
        <f>AT7+SUM(AR8:AS8)</f>
        <v>-10593330</v>
      </c>
      <c r="AU8" s="1139">
        <f>SUM(D8,N8,V8,AD8,AH8,AJ8)</f>
        <v>0</v>
      </c>
      <c r="AV8" s="1138">
        <f t="shared" ref="AV8:AV51" si="1">SUM(E8,O8,W8,AE8,AI8,AK8)</f>
        <v>0</v>
      </c>
      <c r="AW8" s="1140">
        <f t="shared" ref="AW8:AW51" si="2">SUM(AT8+SUM(AU8:AV8))/2</f>
        <v>-5296665</v>
      </c>
      <c r="AX8" s="1141">
        <f>SUM(F8,H8,J8,L8,P8,R8,T8,X8,Z8,AB8,AF8,AL8,AN8,AP8)</f>
        <v>0</v>
      </c>
      <c r="AY8" s="1138">
        <f t="shared" si="0"/>
        <v>0</v>
      </c>
      <c r="AZ8" s="1142">
        <f t="shared" ref="AZ8:AZ51" si="3">AT8/2</f>
        <v>-5296665</v>
      </c>
      <c r="BB8" s="674"/>
      <c r="BC8" s="101"/>
    </row>
    <row r="9" spans="1:55" s="210" customFormat="1" ht="15" customHeight="1" x14ac:dyDescent="0.2">
      <c r="A9" s="974"/>
      <c r="B9" s="964" t="s">
        <v>288</v>
      </c>
      <c r="C9" s="975"/>
      <c r="D9" s="973"/>
      <c r="E9" s="976"/>
      <c r="F9" s="967"/>
      <c r="G9" s="966"/>
      <c r="H9" s="973"/>
      <c r="I9" s="966"/>
      <c r="J9" s="967"/>
      <c r="K9" s="966"/>
      <c r="L9" s="967"/>
      <c r="M9" s="966"/>
      <c r="N9" s="967"/>
      <c r="O9" s="966"/>
      <c r="P9" s="967"/>
      <c r="Q9" s="966"/>
      <c r="R9" s="967"/>
      <c r="S9" s="966"/>
      <c r="T9" s="968"/>
      <c r="U9" s="966"/>
      <c r="V9" s="968"/>
      <c r="W9" s="969"/>
      <c r="X9" s="967"/>
      <c r="Y9" s="969"/>
      <c r="Z9" s="970"/>
      <c r="AA9" s="966"/>
      <c r="AB9" s="970"/>
      <c r="AC9" s="966"/>
      <c r="AD9" s="970"/>
      <c r="AE9" s="971"/>
      <c r="AF9" s="967"/>
      <c r="AG9" s="966"/>
      <c r="AH9" s="967"/>
      <c r="AI9" s="969"/>
      <c r="AJ9" s="970"/>
      <c r="AK9" s="1143"/>
      <c r="AL9" s="970"/>
      <c r="AM9" s="1143"/>
      <c r="AN9" s="970"/>
      <c r="AO9" s="1143"/>
      <c r="AP9" s="967"/>
      <c r="AQ9" s="969"/>
      <c r="AR9" s="1137">
        <f t="shared" ref="AR9:AR51" si="4">SUM(D9,F9,H9,J9,L9,N9,P9,R9,T9,V9,X9,Z9,AB9,AD9,AF9,AH9,AJ9,AL9,AN9,AP9)</f>
        <v>0</v>
      </c>
      <c r="AS9" s="1247">
        <f t="shared" ref="AS9:AS11" si="5">SUM(E9,G9,I9,K9,M9,O9,Q9,S9,U9,W9,Y9,AA9,AC9,AE9,AI9,AK9,AM9,AO9,AQ9)</f>
        <v>0</v>
      </c>
      <c r="AT9" s="1078">
        <f t="shared" ref="AT9:AT51" si="6">AT8+SUM(AR9:AS9)</f>
        <v>-10593330</v>
      </c>
      <c r="AU9" s="1144">
        <f t="shared" ref="AU9:AU51" si="7">SUM(D9,N9,V9,AD9,AH9,AJ9)</f>
        <v>0</v>
      </c>
      <c r="AV9" s="897">
        <f t="shared" si="1"/>
        <v>0</v>
      </c>
      <c r="AW9" s="1079">
        <f t="shared" si="2"/>
        <v>-5296665</v>
      </c>
      <c r="AX9" s="1145">
        <f>SUM(F9,H9,J9,L9,P9,R9,T9,X9,Z9,AB9,AF9,AL9,AN9,AP9)</f>
        <v>0</v>
      </c>
      <c r="AY9" s="897">
        <f t="shared" si="0"/>
        <v>0</v>
      </c>
      <c r="AZ9" s="1146">
        <f t="shared" si="3"/>
        <v>-5296665</v>
      </c>
      <c r="BB9" s="674"/>
      <c r="BC9" s="101"/>
    </row>
    <row r="10" spans="1:55" s="210" customFormat="1" ht="15" customHeight="1" x14ac:dyDescent="0.2">
      <c r="A10" s="974"/>
      <c r="B10" s="972" t="s">
        <v>289</v>
      </c>
      <c r="C10" s="977"/>
      <c r="D10" s="973"/>
      <c r="E10" s="976"/>
      <c r="F10" s="967"/>
      <c r="G10" s="966"/>
      <c r="H10" s="973"/>
      <c r="I10" s="966"/>
      <c r="J10" s="967"/>
      <c r="K10" s="966"/>
      <c r="L10" s="967"/>
      <c r="M10" s="966"/>
      <c r="N10" s="967"/>
      <c r="O10" s="966"/>
      <c r="P10" s="967"/>
      <c r="Q10" s="966"/>
      <c r="R10" s="967"/>
      <c r="S10" s="966"/>
      <c r="T10" s="968"/>
      <c r="U10" s="966"/>
      <c r="V10" s="968"/>
      <c r="W10" s="969"/>
      <c r="X10" s="967"/>
      <c r="Y10" s="969"/>
      <c r="Z10" s="970"/>
      <c r="AA10" s="966"/>
      <c r="AB10" s="970"/>
      <c r="AC10" s="966"/>
      <c r="AD10" s="970"/>
      <c r="AE10" s="971"/>
      <c r="AF10" s="967"/>
      <c r="AG10" s="966"/>
      <c r="AH10" s="967"/>
      <c r="AI10" s="969"/>
      <c r="AJ10" s="970"/>
      <c r="AK10" s="1143"/>
      <c r="AL10" s="970"/>
      <c r="AM10" s="1143"/>
      <c r="AN10" s="970"/>
      <c r="AO10" s="1143"/>
      <c r="AP10" s="967"/>
      <c r="AQ10" s="969"/>
      <c r="AR10" s="1137">
        <f t="shared" si="4"/>
        <v>0</v>
      </c>
      <c r="AS10" s="1247">
        <f t="shared" si="5"/>
        <v>0</v>
      </c>
      <c r="AT10" s="1078">
        <f t="shared" si="6"/>
        <v>-10593330</v>
      </c>
      <c r="AU10" s="1144">
        <f t="shared" si="7"/>
        <v>0</v>
      </c>
      <c r="AV10" s="897">
        <f t="shared" si="1"/>
        <v>0</v>
      </c>
      <c r="AW10" s="1079">
        <f t="shared" si="2"/>
        <v>-5296665</v>
      </c>
      <c r="AX10" s="1145">
        <f t="shared" ref="AX10:AX34" si="8">SUM(F10,H10,J10,L10,P10,R10,T10,X10,Z10,AB10,AF10,AL10,AN10,AP10)</f>
        <v>0</v>
      </c>
      <c r="AY10" s="897">
        <f t="shared" si="0"/>
        <v>0</v>
      </c>
      <c r="AZ10" s="1146">
        <f t="shared" si="3"/>
        <v>-5296665</v>
      </c>
      <c r="BB10" s="674"/>
      <c r="BC10" s="101"/>
    </row>
    <row r="11" spans="1:55" s="210" customFormat="1" ht="15" customHeight="1" thickBot="1" x14ac:dyDescent="0.25">
      <c r="A11" s="974"/>
      <c r="B11" s="964" t="s">
        <v>290</v>
      </c>
      <c r="C11" s="1046"/>
      <c r="D11" s="1020"/>
      <c r="E11" s="1147"/>
      <c r="F11" s="1018"/>
      <c r="G11" s="1019"/>
      <c r="H11" s="1020"/>
      <c r="I11" s="1019"/>
      <c r="J11" s="1018"/>
      <c r="K11" s="1019"/>
      <c r="L11" s="1018"/>
      <c r="M11" s="1019"/>
      <c r="N11" s="1018"/>
      <c r="O11" s="1019"/>
      <c r="P11" s="1018"/>
      <c r="Q11" s="1019"/>
      <c r="R11" s="1018"/>
      <c r="S11" s="1019"/>
      <c r="T11" s="1021"/>
      <c r="U11" s="1019"/>
      <c r="V11" s="1021"/>
      <c r="W11" s="1022"/>
      <c r="X11" s="1018"/>
      <c r="Y11" s="1022"/>
      <c r="Z11" s="1023"/>
      <c r="AA11" s="1019"/>
      <c r="AB11" s="1023"/>
      <c r="AC11" s="1019"/>
      <c r="AD11" s="1023"/>
      <c r="AE11" s="1024"/>
      <c r="AF11" s="1018"/>
      <c r="AG11" s="1019"/>
      <c r="AH11" s="1018"/>
      <c r="AI11" s="1022"/>
      <c r="AJ11" s="1023"/>
      <c r="AK11" s="1131"/>
      <c r="AL11" s="1023"/>
      <c r="AM11" s="1131"/>
      <c r="AN11" s="1023"/>
      <c r="AO11" s="1131"/>
      <c r="AP11" s="1018"/>
      <c r="AQ11" s="1022"/>
      <c r="AR11" s="1248">
        <f t="shared" si="4"/>
        <v>0</v>
      </c>
      <c r="AS11" s="858">
        <f t="shared" si="5"/>
        <v>0</v>
      </c>
      <c r="AT11" s="1079">
        <f t="shared" si="6"/>
        <v>-10593330</v>
      </c>
      <c r="AU11" s="1133">
        <f t="shared" si="7"/>
        <v>0</v>
      </c>
      <c r="AV11" s="858">
        <f t="shared" si="1"/>
        <v>0</v>
      </c>
      <c r="AW11" s="1081">
        <f t="shared" si="2"/>
        <v>-5296665</v>
      </c>
      <c r="AX11" s="1133">
        <f t="shared" si="8"/>
        <v>0</v>
      </c>
      <c r="AY11" s="858">
        <f t="shared" si="0"/>
        <v>0</v>
      </c>
      <c r="AZ11" s="859">
        <f t="shared" si="3"/>
        <v>-5296665</v>
      </c>
      <c r="BB11" s="674"/>
      <c r="BC11" s="675"/>
    </row>
    <row r="12" spans="1:55" s="210" customFormat="1" ht="15" customHeight="1" x14ac:dyDescent="0.2">
      <c r="A12" s="974" t="s">
        <v>214</v>
      </c>
      <c r="B12" s="972" t="s">
        <v>287</v>
      </c>
      <c r="C12" s="1049">
        <v>-34110</v>
      </c>
      <c r="D12" s="1003"/>
      <c r="E12" s="1043"/>
      <c r="F12" s="1011"/>
      <c r="G12" s="1006"/>
      <c r="H12" s="1003"/>
      <c r="I12" s="1006"/>
      <c r="J12" s="1011"/>
      <c r="K12" s="1006"/>
      <c r="L12" s="1011"/>
      <c r="M12" s="1006"/>
      <c r="N12" s="1011"/>
      <c r="O12" s="1006"/>
      <c r="P12" s="1011"/>
      <c r="Q12" s="1006"/>
      <c r="R12" s="1011"/>
      <c r="S12" s="1006"/>
      <c r="T12" s="1025"/>
      <c r="U12" s="1006"/>
      <c r="V12" s="1025"/>
      <c r="W12" s="1008"/>
      <c r="X12" s="1011"/>
      <c r="Y12" s="1008"/>
      <c r="Z12" s="1026"/>
      <c r="AA12" s="1006"/>
      <c r="AB12" s="1026"/>
      <c r="AC12" s="1006"/>
      <c r="AD12" s="1026"/>
      <c r="AE12" s="1010"/>
      <c r="AF12" s="1011"/>
      <c r="AG12" s="1006"/>
      <c r="AH12" s="1011"/>
      <c r="AI12" s="1008"/>
      <c r="AJ12" s="1026"/>
      <c r="AK12" s="1136"/>
      <c r="AL12" s="1026"/>
      <c r="AM12" s="1136"/>
      <c r="AN12" s="1026"/>
      <c r="AO12" s="1136"/>
      <c r="AP12" s="1011"/>
      <c r="AQ12" s="1008"/>
      <c r="AR12" s="1137">
        <f t="shared" si="4"/>
        <v>0</v>
      </c>
      <c r="AS12" s="1138">
        <f>SUM(C12,E12,G12,I12,K12,M12,O12,Q12,S12,U12,W12,Y12,AA12,AC12,AE12,AI12,AK12,AM12,AO12,AQ12)</f>
        <v>-34110</v>
      </c>
      <c r="AT12" s="1080">
        <f t="shared" si="6"/>
        <v>-10627440</v>
      </c>
      <c r="AU12" s="1139">
        <f t="shared" si="7"/>
        <v>0</v>
      </c>
      <c r="AV12" s="1138">
        <f t="shared" si="1"/>
        <v>0</v>
      </c>
      <c r="AW12" s="1140">
        <f t="shared" si="2"/>
        <v>-5313720</v>
      </c>
      <c r="AX12" s="1141">
        <f t="shared" si="8"/>
        <v>0</v>
      </c>
      <c r="AY12" s="1138">
        <f t="shared" si="0"/>
        <v>0</v>
      </c>
      <c r="AZ12" s="1142">
        <f t="shared" si="3"/>
        <v>-5313720</v>
      </c>
      <c r="BB12" s="674"/>
      <c r="BC12" s="676"/>
    </row>
    <row r="13" spans="1:55" s="210" customFormat="1" ht="15" customHeight="1" x14ac:dyDescent="0.2">
      <c r="A13" s="974"/>
      <c r="B13" s="964" t="s">
        <v>288</v>
      </c>
      <c r="C13" s="977"/>
      <c r="D13" s="973"/>
      <c r="E13" s="984"/>
      <c r="F13" s="967"/>
      <c r="G13" s="966"/>
      <c r="H13" s="973"/>
      <c r="I13" s="966"/>
      <c r="J13" s="967"/>
      <c r="K13" s="966"/>
      <c r="L13" s="967"/>
      <c r="M13" s="966"/>
      <c r="N13" s="967"/>
      <c r="O13" s="966"/>
      <c r="P13" s="967"/>
      <c r="Q13" s="966"/>
      <c r="R13" s="967"/>
      <c r="S13" s="966"/>
      <c r="T13" s="968"/>
      <c r="U13" s="966"/>
      <c r="V13" s="968"/>
      <c r="W13" s="969"/>
      <c r="X13" s="967"/>
      <c r="Y13" s="966"/>
      <c r="Z13" s="967"/>
      <c r="AA13" s="966"/>
      <c r="AB13" s="970"/>
      <c r="AC13" s="966"/>
      <c r="AD13" s="970"/>
      <c r="AE13" s="971"/>
      <c r="AF13" s="967"/>
      <c r="AG13" s="966"/>
      <c r="AH13" s="967"/>
      <c r="AI13" s="969"/>
      <c r="AJ13" s="970"/>
      <c r="AK13" s="1143"/>
      <c r="AL13" s="970"/>
      <c r="AM13" s="1143"/>
      <c r="AN13" s="970"/>
      <c r="AO13" s="1143"/>
      <c r="AP13" s="967"/>
      <c r="AQ13" s="969"/>
      <c r="AR13" s="1137">
        <f t="shared" si="4"/>
        <v>0</v>
      </c>
      <c r="AS13" s="897">
        <f>SUM(E13,G13,I13,K13,M13,O13,Q13,S13,U13,W13,Y13,AA13,AC13,AE13,AI13,AK13,AM13,AO13,AQ13)</f>
        <v>0</v>
      </c>
      <c r="AT13" s="1078">
        <f>AT12+SUM(AR13:AS13)</f>
        <v>-10627440</v>
      </c>
      <c r="AU13" s="1144">
        <f t="shared" si="7"/>
        <v>0</v>
      </c>
      <c r="AV13" s="897">
        <f t="shared" si="1"/>
        <v>0</v>
      </c>
      <c r="AW13" s="1079">
        <f t="shared" si="2"/>
        <v>-5313720</v>
      </c>
      <c r="AX13" s="1145">
        <f t="shared" si="8"/>
        <v>0</v>
      </c>
      <c r="AY13" s="897">
        <f t="shared" si="0"/>
        <v>0</v>
      </c>
      <c r="AZ13" s="1146">
        <f t="shared" si="3"/>
        <v>-5313720</v>
      </c>
      <c r="BB13" s="674"/>
      <c r="BC13" s="676"/>
    </row>
    <row r="14" spans="1:55" s="210" customFormat="1" ht="15" customHeight="1" x14ac:dyDescent="0.2">
      <c r="A14" s="974"/>
      <c r="B14" s="972" t="s">
        <v>289</v>
      </c>
      <c r="C14" s="977"/>
      <c r="D14" s="973"/>
      <c r="E14" s="984"/>
      <c r="F14" s="967"/>
      <c r="G14" s="966"/>
      <c r="H14" s="973"/>
      <c r="I14" s="966"/>
      <c r="J14" s="967"/>
      <c r="K14" s="966"/>
      <c r="L14" s="967"/>
      <c r="M14" s="966"/>
      <c r="N14" s="967"/>
      <c r="O14" s="966"/>
      <c r="P14" s="967"/>
      <c r="Q14" s="966"/>
      <c r="R14" s="967"/>
      <c r="S14" s="966"/>
      <c r="T14" s="968"/>
      <c r="U14" s="966"/>
      <c r="V14" s="968"/>
      <c r="W14" s="969"/>
      <c r="X14" s="967"/>
      <c r="Y14" s="966"/>
      <c r="Z14" s="967"/>
      <c r="AA14" s="966"/>
      <c r="AB14" s="970"/>
      <c r="AC14" s="966"/>
      <c r="AD14" s="970"/>
      <c r="AE14" s="971"/>
      <c r="AF14" s="967"/>
      <c r="AG14" s="966"/>
      <c r="AH14" s="967"/>
      <c r="AI14" s="969"/>
      <c r="AJ14" s="970"/>
      <c r="AK14" s="1143"/>
      <c r="AL14" s="970"/>
      <c r="AM14" s="1143"/>
      <c r="AN14" s="970"/>
      <c r="AO14" s="1143"/>
      <c r="AP14" s="967"/>
      <c r="AQ14" s="969"/>
      <c r="AR14" s="1137">
        <f t="shared" si="4"/>
        <v>0</v>
      </c>
      <c r="AS14" s="897">
        <f t="shared" ref="AS14:AS15" si="9">SUM(E14,G14,I14,K14,M14,O14,Q14,S14,U14,W14,Y14,AA14,AC14,AE14,AI14,AK14,AM14,AO14,AQ14)</f>
        <v>0</v>
      </c>
      <c r="AT14" s="1078">
        <f t="shared" si="6"/>
        <v>-10627440</v>
      </c>
      <c r="AU14" s="1144">
        <f t="shared" si="7"/>
        <v>0</v>
      </c>
      <c r="AV14" s="897">
        <f t="shared" si="1"/>
        <v>0</v>
      </c>
      <c r="AW14" s="1079">
        <f t="shared" si="2"/>
        <v>-5313720</v>
      </c>
      <c r="AX14" s="1145">
        <f t="shared" si="8"/>
        <v>0</v>
      </c>
      <c r="AY14" s="897">
        <f t="shared" si="0"/>
        <v>0</v>
      </c>
      <c r="AZ14" s="1146">
        <f t="shared" si="3"/>
        <v>-5313720</v>
      </c>
      <c r="BB14" s="674"/>
      <c r="BC14" s="676"/>
    </row>
    <row r="15" spans="1:55" s="210" customFormat="1" ht="15" customHeight="1" thickBot="1" x14ac:dyDescent="0.25">
      <c r="A15" s="978"/>
      <c r="B15" s="979" t="s">
        <v>290</v>
      </c>
      <c r="C15" s="1050"/>
      <c r="D15" s="1051"/>
      <c r="E15" s="1029"/>
      <c r="F15" s="1027"/>
      <c r="G15" s="993"/>
      <c r="H15" s="992"/>
      <c r="I15" s="995"/>
      <c r="J15" s="996"/>
      <c r="K15" s="993"/>
      <c r="L15" s="996"/>
      <c r="M15" s="993"/>
      <c r="N15" s="996"/>
      <c r="O15" s="993"/>
      <c r="P15" s="996"/>
      <c r="Q15" s="993"/>
      <c r="R15" s="996"/>
      <c r="S15" s="993"/>
      <c r="T15" s="1028"/>
      <c r="U15" s="993"/>
      <c r="V15" s="1028"/>
      <c r="W15" s="1029"/>
      <c r="X15" s="996"/>
      <c r="Y15" s="993"/>
      <c r="Z15" s="996"/>
      <c r="AA15" s="993"/>
      <c r="AB15" s="1030"/>
      <c r="AC15" s="993"/>
      <c r="AD15" s="1030"/>
      <c r="AE15" s="1031"/>
      <c r="AF15" s="996"/>
      <c r="AG15" s="993"/>
      <c r="AH15" s="996"/>
      <c r="AI15" s="1029"/>
      <c r="AJ15" s="1061"/>
      <c r="AK15" s="1148"/>
      <c r="AL15" s="1061"/>
      <c r="AM15" s="1148"/>
      <c r="AN15" s="1061"/>
      <c r="AO15" s="1148"/>
      <c r="AP15" s="996"/>
      <c r="AQ15" s="1029"/>
      <c r="AR15" s="1248">
        <f t="shared" si="4"/>
        <v>0</v>
      </c>
      <c r="AS15" s="858">
        <f t="shared" si="9"/>
        <v>0</v>
      </c>
      <c r="AT15" s="1081">
        <f t="shared" si="6"/>
        <v>-10627440</v>
      </c>
      <c r="AU15" s="1133">
        <f t="shared" si="7"/>
        <v>0</v>
      </c>
      <c r="AV15" s="858">
        <f t="shared" si="1"/>
        <v>0</v>
      </c>
      <c r="AW15" s="1081">
        <f t="shared" si="2"/>
        <v>-5313720</v>
      </c>
      <c r="AX15" s="1133">
        <f t="shared" si="8"/>
        <v>0</v>
      </c>
      <c r="AY15" s="858">
        <f t="shared" si="0"/>
        <v>0</v>
      </c>
      <c r="AZ15" s="859">
        <f t="shared" si="3"/>
        <v>-5313720</v>
      </c>
      <c r="BB15" s="674"/>
      <c r="BC15" s="675"/>
    </row>
    <row r="16" spans="1:55" s="210" customFormat="1" ht="15" customHeight="1" x14ac:dyDescent="0.2">
      <c r="A16" s="978" t="s">
        <v>211</v>
      </c>
      <c r="B16" s="979" t="s">
        <v>287</v>
      </c>
      <c r="C16" s="1047">
        <v>-46516.26</v>
      </c>
      <c r="D16" s="1048"/>
      <c r="E16" s="1033"/>
      <c r="F16" s="1032"/>
      <c r="G16" s="1033"/>
      <c r="H16" s="1034"/>
      <c r="I16" s="1035"/>
      <c r="J16" s="1036"/>
      <c r="K16" s="1033"/>
      <c r="L16" s="1036"/>
      <c r="M16" s="1033"/>
      <c r="N16" s="1036"/>
      <c r="O16" s="1033"/>
      <c r="P16" s="1036"/>
      <c r="Q16" s="1033"/>
      <c r="R16" s="1036"/>
      <c r="S16" s="1033"/>
      <c r="T16" s="1037"/>
      <c r="U16" s="1033"/>
      <c r="V16" s="1037"/>
      <c r="W16" s="1038"/>
      <c r="X16" s="1036"/>
      <c r="Y16" s="1033"/>
      <c r="Z16" s="1036"/>
      <c r="AA16" s="1033"/>
      <c r="AB16" s="1039"/>
      <c r="AC16" s="1033"/>
      <c r="AD16" s="1039"/>
      <c r="AE16" s="1040"/>
      <c r="AF16" s="1036"/>
      <c r="AG16" s="1033"/>
      <c r="AH16" s="1036"/>
      <c r="AI16" s="1038"/>
      <c r="AJ16" s="1149"/>
      <c r="AK16" s="1150"/>
      <c r="AL16" s="1149"/>
      <c r="AM16" s="1150"/>
      <c r="AN16" s="1149"/>
      <c r="AO16" s="1150"/>
      <c r="AP16" s="1036"/>
      <c r="AQ16" s="1038"/>
      <c r="AR16" s="1137">
        <f t="shared" si="4"/>
        <v>0</v>
      </c>
      <c r="AS16" s="1138">
        <f>SUM(C16,E16,G16,I16,K16,M16,O16,Q16,S16,U16,W16,Y16,AA16,AC16,AE16,AI16,AK16,AM16,AO16,AQ16)</f>
        <v>-46516.26</v>
      </c>
      <c r="AT16" s="1082">
        <f t="shared" si="6"/>
        <v>-10673956.26</v>
      </c>
      <c r="AU16" s="1139">
        <f t="shared" si="7"/>
        <v>0</v>
      </c>
      <c r="AV16" s="1138">
        <f t="shared" si="1"/>
        <v>0</v>
      </c>
      <c r="AW16" s="1140">
        <f t="shared" si="2"/>
        <v>-5336978.13</v>
      </c>
      <c r="AX16" s="1141">
        <f t="shared" si="8"/>
        <v>0</v>
      </c>
      <c r="AY16" s="1138">
        <f t="shared" si="0"/>
        <v>0</v>
      </c>
      <c r="AZ16" s="1142">
        <f t="shared" si="3"/>
        <v>-5336978.13</v>
      </c>
      <c r="BB16" s="674"/>
      <c r="BC16" s="676"/>
    </row>
    <row r="17" spans="1:55" s="210" customFormat="1" ht="15" customHeight="1" x14ac:dyDescent="0.2">
      <c r="A17" s="978"/>
      <c r="B17" s="979" t="s">
        <v>288</v>
      </c>
      <c r="C17" s="980"/>
      <c r="D17" s="981"/>
      <c r="E17" s="976"/>
      <c r="F17" s="967"/>
      <c r="G17" s="976"/>
      <c r="H17" s="973"/>
      <c r="I17" s="966"/>
      <c r="J17" s="982"/>
      <c r="K17" s="976"/>
      <c r="L17" s="982"/>
      <c r="M17" s="976"/>
      <c r="N17" s="982"/>
      <c r="O17" s="976"/>
      <c r="P17" s="982"/>
      <c r="Q17" s="976"/>
      <c r="R17" s="982"/>
      <c r="S17" s="976"/>
      <c r="T17" s="983"/>
      <c r="U17" s="976"/>
      <c r="V17" s="983"/>
      <c r="W17" s="984"/>
      <c r="X17" s="982"/>
      <c r="Y17" s="976"/>
      <c r="Z17" s="982"/>
      <c r="AA17" s="976"/>
      <c r="AB17" s="985"/>
      <c r="AC17" s="976"/>
      <c r="AD17" s="985"/>
      <c r="AE17" s="986"/>
      <c r="AF17" s="982"/>
      <c r="AG17" s="976"/>
      <c r="AH17" s="982"/>
      <c r="AI17" s="984"/>
      <c r="AJ17" s="1014"/>
      <c r="AK17" s="1151"/>
      <c r="AL17" s="1014"/>
      <c r="AM17" s="1151"/>
      <c r="AN17" s="1014"/>
      <c r="AO17" s="1151"/>
      <c r="AP17" s="982"/>
      <c r="AQ17" s="984"/>
      <c r="AR17" s="1137">
        <f t="shared" si="4"/>
        <v>0</v>
      </c>
      <c r="AS17" s="897">
        <f>SUM(E17,G17,I17,K17,M17,O17,Q17,S17,U17,W17,Y17,AA17,AC17,AE17,AI17,AK17,AM17,AO17,AQ17)</f>
        <v>0</v>
      </c>
      <c r="AT17" s="1078">
        <f t="shared" si="6"/>
        <v>-10673956.26</v>
      </c>
      <c r="AU17" s="1144">
        <f t="shared" si="7"/>
        <v>0</v>
      </c>
      <c r="AV17" s="897">
        <f t="shared" si="1"/>
        <v>0</v>
      </c>
      <c r="AW17" s="1079">
        <f t="shared" si="2"/>
        <v>-5336978.13</v>
      </c>
      <c r="AX17" s="1145">
        <f t="shared" si="8"/>
        <v>0</v>
      </c>
      <c r="AY17" s="897">
        <f t="shared" si="0"/>
        <v>0</v>
      </c>
      <c r="AZ17" s="1146">
        <f t="shared" si="3"/>
        <v>-5336978.13</v>
      </c>
      <c r="BB17" s="674"/>
      <c r="BC17" s="676"/>
    </row>
    <row r="18" spans="1:55" s="210" customFormat="1" ht="15" customHeight="1" x14ac:dyDescent="0.2">
      <c r="A18" s="978"/>
      <c r="B18" s="979" t="s">
        <v>289</v>
      </c>
      <c r="C18" s="980"/>
      <c r="D18" s="981"/>
      <c r="E18" s="976"/>
      <c r="F18" s="967">
        <v>308253.38</v>
      </c>
      <c r="G18" s="976"/>
      <c r="H18" s="973"/>
      <c r="I18" s="966"/>
      <c r="J18" s="982"/>
      <c r="K18" s="976"/>
      <c r="L18" s="982"/>
      <c r="M18" s="976"/>
      <c r="N18" s="982"/>
      <c r="O18" s="976"/>
      <c r="P18" s="982"/>
      <c r="Q18" s="976"/>
      <c r="R18" s="982"/>
      <c r="S18" s="976"/>
      <c r="T18" s="983"/>
      <c r="U18" s="976"/>
      <c r="V18" s="983"/>
      <c r="W18" s="984"/>
      <c r="X18" s="982"/>
      <c r="Y18" s="976"/>
      <c r="Z18" s="982"/>
      <c r="AA18" s="976"/>
      <c r="AB18" s="985"/>
      <c r="AC18" s="976"/>
      <c r="AD18" s="985"/>
      <c r="AE18" s="986"/>
      <c r="AF18" s="982"/>
      <c r="AG18" s="976"/>
      <c r="AH18" s="982"/>
      <c r="AI18" s="984"/>
      <c r="AJ18" s="1014"/>
      <c r="AK18" s="1151"/>
      <c r="AL18" s="1014"/>
      <c r="AM18" s="1151"/>
      <c r="AN18" s="1014"/>
      <c r="AO18" s="1151"/>
      <c r="AP18" s="982"/>
      <c r="AQ18" s="984"/>
      <c r="AR18" s="1137">
        <f t="shared" si="4"/>
        <v>308253.38</v>
      </c>
      <c r="AS18" s="897">
        <f>SUM(E18,G18,I18,K18,M18,O18,Q18,S18,U18,W18,Y18,AA18,AC18,AE18,AI18,AK18,AM18,AO18,AQ18)</f>
        <v>0</v>
      </c>
      <c r="AT18" s="1078">
        <f t="shared" si="6"/>
        <v>-10365702.879999999</v>
      </c>
      <c r="AU18" s="1144">
        <f t="shared" si="7"/>
        <v>0</v>
      </c>
      <c r="AV18" s="897">
        <f t="shared" si="1"/>
        <v>0</v>
      </c>
      <c r="AW18" s="1079">
        <f t="shared" si="2"/>
        <v>-5182851.4399999995</v>
      </c>
      <c r="AX18" s="1145">
        <f t="shared" si="8"/>
        <v>308253.38</v>
      </c>
      <c r="AY18" s="897">
        <f t="shared" si="0"/>
        <v>0</v>
      </c>
      <c r="AZ18" s="1146">
        <f t="shared" si="3"/>
        <v>-5182851.4399999995</v>
      </c>
      <c r="BB18" s="674"/>
      <c r="BC18" s="676"/>
    </row>
    <row r="19" spans="1:55" s="210" customFormat="1" ht="15" customHeight="1" thickBot="1" x14ac:dyDescent="0.25">
      <c r="A19" s="978"/>
      <c r="B19" s="979" t="s">
        <v>290</v>
      </c>
      <c r="C19" s="1050"/>
      <c r="D19" s="1051"/>
      <c r="E19" s="1029"/>
      <c r="F19" s="1027">
        <v>91374</v>
      </c>
      <c r="G19" s="993"/>
      <c r="H19" s="992"/>
      <c r="I19" s="995"/>
      <c r="J19" s="996"/>
      <c r="K19" s="993"/>
      <c r="L19" s="996"/>
      <c r="M19" s="993"/>
      <c r="N19" s="996"/>
      <c r="O19" s="993"/>
      <c r="P19" s="996"/>
      <c r="Q19" s="993"/>
      <c r="R19" s="996"/>
      <c r="S19" s="993"/>
      <c r="T19" s="1028"/>
      <c r="U19" s="993"/>
      <c r="V19" s="1028"/>
      <c r="W19" s="1029"/>
      <c r="X19" s="996"/>
      <c r="Y19" s="993"/>
      <c r="Z19" s="996"/>
      <c r="AA19" s="993"/>
      <c r="AB19" s="1030"/>
      <c r="AC19" s="993"/>
      <c r="AD19" s="1030"/>
      <c r="AE19" s="1031"/>
      <c r="AF19" s="996"/>
      <c r="AG19" s="993"/>
      <c r="AH19" s="996"/>
      <c r="AI19" s="1029"/>
      <c r="AJ19" s="1061"/>
      <c r="AK19" s="1148"/>
      <c r="AL19" s="1061"/>
      <c r="AM19" s="1148"/>
      <c r="AN19" s="1061"/>
      <c r="AO19" s="1148"/>
      <c r="AP19" s="996"/>
      <c r="AQ19" s="1029"/>
      <c r="AR19" s="1248">
        <f t="shared" si="4"/>
        <v>91374</v>
      </c>
      <c r="AS19" s="858">
        <f>SUM(E19,G19,I19,K19,M19,O19,Q19,S19,U19,W19,Y19,AA19,AC19,AE19,AI19,AK19,AM19,AO19,AQ19)</f>
        <v>0</v>
      </c>
      <c r="AT19" s="1081">
        <f t="shared" si="6"/>
        <v>-10274328.879999999</v>
      </c>
      <c r="AU19" s="1133">
        <f t="shared" si="7"/>
        <v>0</v>
      </c>
      <c r="AV19" s="858">
        <f t="shared" si="1"/>
        <v>0</v>
      </c>
      <c r="AW19" s="1081">
        <f t="shared" si="2"/>
        <v>-5137164.4399999995</v>
      </c>
      <c r="AX19" s="1133">
        <f t="shared" si="8"/>
        <v>91374</v>
      </c>
      <c r="AY19" s="858">
        <f t="shared" si="0"/>
        <v>0</v>
      </c>
      <c r="AZ19" s="859">
        <f t="shared" si="3"/>
        <v>-5137164.4399999995</v>
      </c>
      <c r="BB19" s="674"/>
      <c r="BC19" s="675"/>
    </row>
    <row r="20" spans="1:55" s="210" customFormat="1" ht="15" customHeight="1" x14ac:dyDescent="0.2">
      <c r="A20" s="978" t="s">
        <v>216</v>
      </c>
      <c r="B20" s="979" t="s">
        <v>287</v>
      </c>
      <c r="C20" s="1049">
        <v>-46695.85</v>
      </c>
      <c r="D20" s="1041"/>
      <c r="E20" s="1043"/>
      <c r="F20" s="1011">
        <v>89733</v>
      </c>
      <c r="G20" s="1004"/>
      <c r="H20" s="1041"/>
      <c r="I20" s="1004"/>
      <c r="J20" s="1007"/>
      <c r="K20" s="1004"/>
      <c r="L20" s="1007"/>
      <c r="M20" s="1004"/>
      <c r="N20" s="1007"/>
      <c r="O20" s="1004"/>
      <c r="P20" s="1007"/>
      <c r="Q20" s="1004"/>
      <c r="R20" s="1007"/>
      <c r="S20" s="1004"/>
      <c r="T20" s="1042"/>
      <c r="U20" s="1004"/>
      <c r="V20" s="1042"/>
      <c r="W20" s="1043"/>
      <c r="X20" s="1007"/>
      <c r="Y20" s="1004"/>
      <c r="Z20" s="1007"/>
      <c r="AA20" s="1004"/>
      <c r="AB20" s="1044"/>
      <c r="AC20" s="1004"/>
      <c r="AD20" s="1044"/>
      <c r="AE20" s="1045"/>
      <c r="AF20" s="1007"/>
      <c r="AG20" s="1004"/>
      <c r="AH20" s="1007"/>
      <c r="AI20" s="1043"/>
      <c r="AJ20" s="1152"/>
      <c r="AK20" s="1153"/>
      <c r="AL20" s="1152"/>
      <c r="AM20" s="1153"/>
      <c r="AN20" s="1152"/>
      <c r="AO20" s="1153"/>
      <c r="AP20" s="1007"/>
      <c r="AQ20" s="1043"/>
      <c r="AR20" s="1137">
        <f t="shared" si="4"/>
        <v>89733</v>
      </c>
      <c r="AS20" s="1138">
        <f>SUM(C20,E20,G20,I20,K20,M20,O20,Q20,S20,U20,W20,Y20,AA20,AC20,AE20,AI20,AK20,AM20,AO20,AQ20)</f>
        <v>-46695.85</v>
      </c>
      <c r="AT20" s="1080">
        <f t="shared" si="6"/>
        <v>-10231291.729999999</v>
      </c>
      <c r="AU20" s="1139">
        <f t="shared" si="7"/>
        <v>0</v>
      </c>
      <c r="AV20" s="1138">
        <f t="shared" si="1"/>
        <v>0</v>
      </c>
      <c r="AW20" s="1140">
        <f t="shared" si="2"/>
        <v>-5115645.8649999993</v>
      </c>
      <c r="AX20" s="1141">
        <f t="shared" si="8"/>
        <v>89733</v>
      </c>
      <c r="AY20" s="1138">
        <f t="shared" si="0"/>
        <v>0</v>
      </c>
      <c r="AZ20" s="1142">
        <f t="shared" si="3"/>
        <v>-5115645.8649999993</v>
      </c>
      <c r="BB20" s="674"/>
      <c r="BC20" s="676"/>
    </row>
    <row r="21" spans="1:55" s="210" customFormat="1" ht="15" customHeight="1" x14ac:dyDescent="0.2">
      <c r="A21" s="978"/>
      <c r="B21" s="979" t="s">
        <v>288</v>
      </c>
      <c r="C21" s="965"/>
      <c r="D21" s="981"/>
      <c r="E21" s="976"/>
      <c r="F21" s="967">
        <v>96640</v>
      </c>
      <c r="G21" s="976"/>
      <c r="H21" s="981"/>
      <c r="I21" s="976"/>
      <c r="J21" s="982"/>
      <c r="K21" s="976"/>
      <c r="L21" s="982"/>
      <c r="M21" s="976"/>
      <c r="N21" s="982"/>
      <c r="O21" s="976"/>
      <c r="P21" s="982"/>
      <c r="Q21" s="976"/>
      <c r="R21" s="982"/>
      <c r="S21" s="976"/>
      <c r="T21" s="983"/>
      <c r="U21" s="976"/>
      <c r="V21" s="983"/>
      <c r="W21" s="984"/>
      <c r="X21" s="982"/>
      <c r="Y21" s="976"/>
      <c r="Z21" s="982"/>
      <c r="AA21" s="976"/>
      <c r="AB21" s="985"/>
      <c r="AC21" s="976"/>
      <c r="AD21" s="985"/>
      <c r="AE21" s="986"/>
      <c r="AF21" s="982"/>
      <c r="AG21" s="976"/>
      <c r="AH21" s="982"/>
      <c r="AI21" s="984"/>
      <c r="AJ21" s="1014"/>
      <c r="AK21" s="1151"/>
      <c r="AL21" s="1014"/>
      <c r="AM21" s="1151"/>
      <c r="AN21" s="1014"/>
      <c r="AO21" s="1151"/>
      <c r="AP21" s="982"/>
      <c r="AQ21" s="984"/>
      <c r="AR21" s="1137">
        <f t="shared" si="4"/>
        <v>96640</v>
      </c>
      <c r="AS21" s="897">
        <f>SUM(E21,G21,I21,K21,M21,O21,Q21,S21,U21,W21,Y21,AA21,AC21,AE21,AI21,AK21,AM21,AO21,AQ21)</f>
        <v>0</v>
      </c>
      <c r="AT21" s="1078">
        <f t="shared" si="6"/>
        <v>-10134651.729999999</v>
      </c>
      <c r="AU21" s="1144">
        <f t="shared" si="7"/>
        <v>0</v>
      </c>
      <c r="AV21" s="897">
        <f t="shared" si="1"/>
        <v>0</v>
      </c>
      <c r="AW21" s="1079">
        <f t="shared" si="2"/>
        <v>-5067325.8649999993</v>
      </c>
      <c r="AX21" s="1145">
        <f t="shared" si="8"/>
        <v>96640</v>
      </c>
      <c r="AY21" s="897">
        <f t="shared" si="0"/>
        <v>0</v>
      </c>
      <c r="AZ21" s="1146">
        <f t="shared" si="3"/>
        <v>-5067325.8649999993</v>
      </c>
      <c r="BB21" s="674"/>
      <c r="BC21" s="676"/>
    </row>
    <row r="22" spans="1:55" s="210" customFormat="1" ht="15" customHeight="1" x14ac:dyDescent="0.2">
      <c r="A22" s="974"/>
      <c r="B22" s="964" t="s">
        <v>289</v>
      </c>
      <c r="C22" s="977"/>
      <c r="D22" s="973"/>
      <c r="E22" s="976"/>
      <c r="F22" s="967"/>
      <c r="G22" s="966"/>
      <c r="H22" s="973"/>
      <c r="I22" s="966"/>
      <c r="J22" s="982"/>
      <c r="K22" s="966"/>
      <c r="L22" s="982"/>
      <c r="M22" s="966"/>
      <c r="N22" s="982"/>
      <c r="O22" s="966"/>
      <c r="P22" s="982"/>
      <c r="Q22" s="966"/>
      <c r="R22" s="982"/>
      <c r="S22" s="966"/>
      <c r="T22" s="973"/>
      <c r="U22" s="966"/>
      <c r="V22" s="973"/>
      <c r="W22" s="969"/>
      <c r="X22" s="987"/>
      <c r="Y22" s="966"/>
      <c r="Z22" s="982"/>
      <c r="AA22" s="966"/>
      <c r="AB22" s="988"/>
      <c r="AC22" s="966"/>
      <c r="AD22" s="988"/>
      <c r="AE22" s="971"/>
      <c r="AF22" s="987"/>
      <c r="AG22" s="966"/>
      <c r="AH22" s="987"/>
      <c r="AI22" s="969"/>
      <c r="AJ22" s="970"/>
      <c r="AK22" s="1143"/>
      <c r="AL22" s="970"/>
      <c r="AM22" s="1143"/>
      <c r="AN22" s="970"/>
      <c r="AO22" s="1143"/>
      <c r="AP22" s="987"/>
      <c r="AQ22" s="969"/>
      <c r="AR22" s="1137">
        <f t="shared" si="4"/>
        <v>0</v>
      </c>
      <c r="AS22" s="897">
        <f t="shared" ref="AS22:AS51" si="10">SUM(E22,G22,I22,K22,M22,O22,Q22,S22,U22,W22,Y22,AA22,AC22,AE22,AI22,AK22,AM22,AO22,AQ22)</f>
        <v>0</v>
      </c>
      <c r="AT22" s="1078">
        <f t="shared" si="6"/>
        <v>-10134651.729999999</v>
      </c>
      <c r="AU22" s="1144">
        <f t="shared" si="7"/>
        <v>0</v>
      </c>
      <c r="AV22" s="897">
        <f t="shared" si="1"/>
        <v>0</v>
      </c>
      <c r="AW22" s="1079">
        <f t="shared" si="2"/>
        <v>-5067325.8649999993</v>
      </c>
      <c r="AX22" s="1145">
        <f t="shared" si="8"/>
        <v>0</v>
      </c>
      <c r="AY22" s="897">
        <f t="shared" si="0"/>
        <v>0</v>
      </c>
      <c r="AZ22" s="1146">
        <f t="shared" si="3"/>
        <v>-5067325.8649999993</v>
      </c>
      <c r="BB22" s="674"/>
      <c r="BC22" s="676"/>
    </row>
    <row r="23" spans="1:55" s="210" customFormat="1" ht="15" customHeight="1" thickBot="1" x14ac:dyDescent="0.25">
      <c r="A23" s="989"/>
      <c r="B23" s="990" t="s">
        <v>290</v>
      </c>
      <c r="C23" s="991"/>
      <c r="D23" s="992"/>
      <c r="E23" s="993"/>
      <c r="F23" s="1027"/>
      <c r="G23" s="995"/>
      <c r="H23" s="992"/>
      <c r="I23" s="995"/>
      <c r="J23" s="996"/>
      <c r="K23" s="995"/>
      <c r="L23" s="996"/>
      <c r="M23" s="995"/>
      <c r="N23" s="996"/>
      <c r="O23" s="995"/>
      <c r="P23" s="996"/>
      <c r="Q23" s="995"/>
      <c r="R23" s="996">
        <v>87510.16</v>
      </c>
      <c r="S23" s="995"/>
      <c r="T23" s="992"/>
      <c r="U23" s="995"/>
      <c r="V23" s="992"/>
      <c r="W23" s="997"/>
      <c r="X23" s="994"/>
      <c r="Y23" s="995"/>
      <c r="Z23" s="996"/>
      <c r="AA23" s="995"/>
      <c r="AB23" s="998"/>
      <c r="AC23" s="995"/>
      <c r="AD23" s="998"/>
      <c r="AE23" s="999"/>
      <c r="AF23" s="994"/>
      <c r="AG23" s="995"/>
      <c r="AH23" s="994"/>
      <c r="AI23" s="997"/>
      <c r="AJ23" s="1154"/>
      <c r="AK23" s="1155"/>
      <c r="AL23" s="1154"/>
      <c r="AM23" s="1155"/>
      <c r="AN23" s="1154"/>
      <c r="AO23" s="1155"/>
      <c r="AP23" s="994"/>
      <c r="AQ23" s="997"/>
      <c r="AR23" s="1248">
        <f t="shared" si="4"/>
        <v>87510.16</v>
      </c>
      <c r="AS23" s="858">
        <f t="shared" si="10"/>
        <v>0</v>
      </c>
      <c r="AT23" s="1081">
        <f t="shared" si="6"/>
        <v>-10047141.569999998</v>
      </c>
      <c r="AU23" s="1133">
        <f t="shared" si="7"/>
        <v>0</v>
      </c>
      <c r="AV23" s="858">
        <f t="shared" si="1"/>
        <v>0</v>
      </c>
      <c r="AW23" s="1081">
        <f t="shared" si="2"/>
        <v>-5023570.7849999992</v>
      </c>
      <c r="AX23" s="1133">
        <f t="shared" si="8"/>
        <v>87510.16</v>
      </c>
      <c r="AY23" s="858">
        <f t="shared" si="0"/>
        <v>0</v>
      </c>
      <c r="AZ23" s="859">
        <f t="shared" si="3"/>
        <v>-5023570.7849999992</v>
      </c>
      <c r="BB23" s="674"/>
      <c r="BC23" s="675"/>
    </row>
    <row r="24" spans="1:55" s="210" customFormat="1" ht="15" customHeight="1" x14ac:dyDescent="0.2">
      <c r="A24" s="1000" t="s">
        <v>217</v>
      </c>
      <c r="B24" s="1001" t="s">
        <v>287</v>
      </c>
      <c r="C24" s="1002"/>
      <c r="D24" s="1003"/>
      <c r="E24" s="1004"/>
      <c r="F24" s="1011"/>
      <c r="G24" s="1006"/>
      <c r="H24" s="1003"/>
      <c r="I24" s="1006"/>
      <c r="J24" s="1007"/>
      <c r="K24" s="1006"/>
      <c r="L24" s="1007"/>
      <c r="M24" s="1006"/>
      <c r="N24" s="1007"/>
      <c r="O24" s="1006"/>
      <c r="P24" s="1007"/>
      <c r="Q24" s="1006"/>
      <c r="R24" s="1011">
        <v>40847.08</v>
      </c>
      <c r="S24" s="1006"/>
      <c r="T24" s="1003"/>
      <c r="U24" s="1006"/>
      <c r="V24" s="1003"/>
      <c r="W24" s="1008"/>
      <c r="X24" s="1005"/>
      <c r="Y24" s="1006"/>
      <c r="Z24" s="1007"/>
      <c r="AA24" s="1006"/>
      <c r="AB24" s="1009"/>
      <c r="AC24" s="1006"/>
      <c r="AD24" s="1009"/>
      <c r="AE24" s="1010"/>
      <c r="AF24" s="1005"/>
      <c r="AG24" s="1006"/>
      <c r="AH24" s="1005"/>
      <c r="AI24" s="1008"/>
      <c r="AJ24" s="1026"/>
      <c r="AK24" s="1136"/>
      <c r="AL24" s="1026"/>
      <c r="AM24" s="1136"/>
      <c r="AN24" s="1026"/>
      <c r="AO24" s="1136"/>
      <c r="AP24" s="1005"/>
      <c r="AQ24" s="1008"/>
      <c r="AR24" s="1137">
        <f t="shared" si="4"/>
        <v>40847.08</v>
      </c>
      <c r="AS24" s="1138">
        <f t="shared" si="10"/>
        <v>0</v>
      </c>
      <c r="AT24" s="1080">
        <f t="shared" si="6"/>
        <v>-10006294.489999998</v>
      </c>
      <c r="AU24" s="1139">
        <f t="shared" si="7"/>
        <v>0</v>
      </c>
      <c r="AV24" s="1138">
        <f t="shared" si="1"/>
        <v>0</v>
      </c>
      <c r="AW24" s="1140">
        <f t="shared" si="2"/>
        <v>-5003147.2449999992</v>
      </c>
      <c r="AX24" s="1141">
        <f t="shared" si="8"/>
        <v>40847.08</v>
      </c>
      <c r="AY24" s="1138">
        <f t="shared" si="0"/>
        <v>0</v>
      </c>
      <c r="AZ24" s="1142">
        <f t="shared" si="3"/>
        <v>-5003147.2449999992</v>
      </c>
      <c r="BB24" s="674"/>
      <c r="BC24" s="676"/>
    </row>
    <row r="25" spans="1:55" s="210" customFormat="1" ht="15" customHeight="1" x14ac:dyDescent="0.2">
      <c r="A25" s="974"/>
      <c r="B25" s="964" t="s">
        <v>288</v>
      </c>
      <c r="C25" s="977"/>
      <c r="D25" s="973"/>
      <c r="E25" s="976"/>
      <c r="F25" s="967"/>
      <c r="G25" s="966"/>
      <c r="H25" s="973"/>
      <c r="I25" s="966"/>
      <c r="J25" s="982">
        <v>543271</v>
      </c>
      <c r="K25" s="966"/>
      <c r="L25" s="982"/>
      <c r="M25" s="966"/>
      <c r="N25" s="982"/>
      <c r="O25" s="966"/>
      <c r="P25" s="982"/>
      <c r="Q25" s="966"/>
      <c r="R25" s="967">
        <f>23432.67</f>
        <v>23432.67</v>
      </c>
      <c r="S25" s="966"/>
      <c r="T25" s="973"/>
      <c r="U25" s="966"/>
      <c r="V25" s="973">
        <v>639749</v>
      </c>
      <c r="W25" s="969"/>
      <c r="X25" s="987"/>
      <c r="Y25" s="966"/>
      <c r="Z25" s="982"/>
      <c r="AA25" s="966"/>
      <c r="AB25" s="988"/>
      <c r="AC25" s="966"/>
      <c r="AD25" s="988"/>
      <c r="AE25" s="971"/>
      <c r="AF25" s="987"/>
      <c r="AG25" s="966"/>
      <c r="AH25" s="987"/>
      <c r="AI25" s="969"/>
      <c r="AJ25" s="970"/>
      <c r="AK25" s="1143"/>
      <c r="AL25" s="970"/>
      <c r="AM25" s="1143"/>
      <c r="AN25" s="970"/>
      <c r="AO25" s="1143"/>
      <c r="AP25" s="987"/>
      <c r="AQ25" s="969"/>
      <c r="AR25" s="1137">
        <f t="shared" si="4"/>
        <v>1206452.67</v>
      </c>
      <c r="AS25" s="897">
        <f t="shared" si="10"/>
        <v>0</v>
      </c>
      <c r="AT25" s="1078">
        <f t="shared" si="6"/>
        <v>-8799841.8199999984</v>
      </c>
      <c r="AU25" s="1144">
        <f t="shared" si="7"/>
        <v>639749</v>
      </c>
      <c r="AV25" s="897">
        <f t="shared" si="1"/>
        <v>0</v>
      </c>
      <c r="AW25" s="1079">
        <f t="shared" si="2"/>
        <v>-4080046.4099999992</v>
      </c>
      <c r="AX25" s="1145">
        <f t="shared" si="8"/>
        <v>566703.67000000004</v>
      </c>
      <c r="AY25" s="897">
        <f t="shared" si="0"/>
        <v>0</v>
      </c>
      <c r="AZ25" s="1146">
        <f t="shared" si="3"/>
        <v>-4399920.9099999992</v>
      </c>
      <c r="BB25" s="674"/>
      <c r="BC25" s="676"/>
    </row>
    <row r="26" spans="1:55" s="210" customFormat="1" ht="15" customHeight="1" x14ac:dyDescent="0.2">
      <c r="A26" s="974"/>
      <c r="B26" s="964" t="s">
        <v>289</v>
      </c>
      <c r="C26" s="977"/>
      <c r="D26" s="973"/>
      <c r="E26" s="976"/>
      <c r="F26" s="967"/>
      <c r="G26" s="966"/>
      <c r="H26" s="973"/>
      <c r="I26" s="966"/>
      <c r="J26" s="982">
        <v>206729</v>
      </c>
      <c r="K26" s="966"/>
      <c r="L26" s="982"/>
      <c r="M26" s="966"/>
      <c r="N26" s="982"/>
      <c r="O26" s="966"/>
      <c r="P26" s="982"/>
      <c r="Q26" s="966"/>
      <c r="R26" s="967">
        <v>31538.11</v>
      </c>
      <c r="S26" s="966"/>
      <c r="T26" s="973"/>
      <c r="U26" s="966"/>
      <c r="V26" s="973">
        <v>422751</v>
      </c>
      <c r="W26" s="969"/>
      <c r="X26" s="987"/>
      <c r="Y26" s="966"/>
      <c r="Z26" s="982"/>
      <c r="AA26" s="966"/>
      <c r="AB26" s="988"/>
      <c r="AC26" s="966"/>
      <c r="AD26" s="988"/>
      <c r="AE26" s="971"/>
      <c r="AF26" s="987"/>
      <c r="AG26" s="966"/>
      <c r="AH26" s="987"/>
      <c r="AI26" s="969"/>
      <c r="AJ26" s="970"/>
      <c r="AK26" s="1143"/>
      <c r="AL26" s="970"/>
      <c r="AM26" s="1143"/>
      <c r="AN26" s="970"/>
      <c r="AO26" s="1143"/>
      <c r="AP26" s="987"/>
      <c r="AQ26" s="969"/>
      <c r="AR26" s="1137">
        <f t="shared" si="4"/>
        <v>661018.11</v>
      </c>
      <c r="AS26" s="897">
        <f t="shared" si="10"/>
        <v>0</v>
      </c>
      <c r="AT26" s="1078">
        <f t="shared" si="6"/>
        <v>-8138823.7099999981</v>
      </c>
      <c r="AU26" s="1144">
        <f t="shared" si="7"/>
        <v>422751</v>
      </c>
      <c r="AV26" s="897">
        <f t="shared" si="1"/>
        <v>0</v>
      </c>
      <c r="AW26" s="1079">
        <f t="shared" si="2"/>
        <v>-3858036.3549999991</v>
      </c>
      <c r="AX26" s="1145">
        <f t="shared" si="8"/>
        <v>238267.11</v>
      </c>
      <c r="AY26" s="897">
        <f t="shared" si="0"/>
        <v>0</v>
      </c>
      <c r="AZ26" s="1146">
        <f t="shared" si="3"/>
        <v>-4069411.8549999991</v>
      </c>
      <c r="BB26" s="674"/>
      <c r="BC26" s="676"/>
    </row>
    <row r="27" spans="1:55" s="210" customFormat="1" ht="15" customHeight="1" thickBot="1" x14ac:dyDescent="0.25">
      <c r="A27" s="989"/>
      <c r="B27" s="990" t="s">
        <v>290</v>
      </c>
      <c r="C27" s="991"/>
      <c r="D27" s="992"/>
      <c r="E27" s="993"/>
      <c r="F27" s="1027"/>
      <c r="G27" s="995"/>
      <c r="H27" s="992"/>
      <c r="I27" s="995"/>
      <c r="J27" s="996"/>
      <c r="K27" s="995"/>
      <c r="L27" s="996"/>
      <c r="M27" s="995"/>
      <c r="N27" s="996"/>
      <c r="O27" s="995"/>
      <c r="P27" s="996"/>
      <c r="Q27" s="995"/>
      <c r="R27" s="1018"/>
      <c r="S27" s="995"/>
      <c r="T27" s="992"/>
      <c r="U27" s="995"/>
      <c r="V27" s="992"/>
      <c r="W27" s="997"/>
      <c r="X27" s="994"/>
      <c r="Y27" s="995"/>
      <c r="Z27" s="996"/>
      <c r="AA27" s="995"/>
      <c r="AB27" s="998"/>
      <c r="AC27" s="995"/>
      <c r="AD27" s="998"/>
      <c r="AE27" s="999"/>
      <c r="AF27" s="994"/>
      <c r="AG27" s="995"/>
      <c r="AH27" s="994"/>
      <c r="AI27" s="997"/>
      <c r="AJ27" s="1154"/>
      <c r="AK27" s="1155"/>
      <c r="AL27" s="1154"/>
      <c r="AM27" s="1155"/>
      <c r="AN27" s="1154"/>
      <c r="AO27" s="1155"/>
      <c r="AP27" s="994"/>
      <c r="AQ27" s="997"/>
      <c r="AR27" s="1248">
        <f t="shared" si="4"/>
        <v>0</v>
      </c>
      <c r="AS27" s="858">
        <f t="shared" si="10"/>
        <v>0</v>
      </c>
      <c r="AT27" s="1081">
        <f t="shared" si="6"/>
        <v>-8138823.7099999981</v>
      </c>
      <c r="AU27" s="1133">
        <f t="shared" si="7"/>
        <v>0</v>
      </c>
      <c r="AV27" s="858">
        <f t="shared" si="1"/>
        <v>0</v>
      </c>
      <c r="AW27" s="1081">
        <f t="shared" si="2"/>
        <v>-4069411.8549999991</v>
      </c>
      <c r="AX27" s="1133">
        <f t="shared" si="8"/>
        <v>0</v>
      </c>
      <c r="AY27" s="858">
        <f t="shared" si="0"/>
        <v>0</v>
      </c>
      <c r="AZ27" s="859">
        <f t="shared" si="3"/>
        <v>-4069411.8549999991</v>
      </c>
      <c r="BB27" s="674"/>
      <c r="BC27" s="676"/>
    </row>
    <row r="28" spans="1:55" s="210" customFormat="1" ht="15" customHeight="1" x14ac:dyDescent="0.2">
      <c r="A28" s="1000" t="s">
        <v>218</v>
      </c>
      <c r="B28" s="1001" t="s">
        <v>287</v>
      </c>
      <c r="C28" s="1002"/>
      <c r="D28" s="1003"/>
      <c r="E28" s="1004"/>
      <c r="F28" s="1011"/>
      <c r="G28" s="1006"/>
      <c r="H28" s="1003"/>
      <c r="I28" s="1006"/>
      <c r="J28" s="1007"/>
      <c r="K28" s="1006"/>
      <c r="L28" s="1007"/>
      <c r="M28" s="1006"/>
      <c r="N28" s="1007"/>
      <c r="O28" s="1006"/>
      <c r="P28" s="1007"/>
      <c r="Q28" s="1010"/>
      <c r="R28" s="1007">
        <v>28336.92</v>
      </c>
      <c r="S28" s="1006"/>
      <c r="T28" s="1003"/>
      <c r="U28" s="1006"/>
      <c r="V28" s="1003"/>
      <c r="W28" s="1008"/>
      <c r="X28" s="1005"/>
      <c r="Y28" s="1006"/>
      <c r="Z28" s="1007"/>
      <c r="AA28" s="1006"/>
      <c r="AB28" s="1009"/>
      <c r="AC28" s="1006"/>
      <c r="AD28" s="1009"/>
      <c r="AE28" s="1010"/>
      <c r="AF28" s="1005"/>
      <c r="AG28" s="1006"/>
      <c r="AH28" s="1005"/>
      <c r="AI28" s="1008"/>
      <c r="AJ28" s="1026"/>
      <c r="AK28" s="1136"/>
      <c r="AL28" s="1026"/>
      <c r="AM28" s="1136"/>
      <c r="AN28" s="1026"/>
      <c r="AO28" s="1136"/>
      <c r="AP28" s="1005"/>
      <c r="AQ28" s="1008"/>
      <c r="AR28" s="1137">
        <f t="shared" si="4"/>
        <v>28336.92</v>
      </c>
      <c r="AS28" s="1138">
        <f t="shared" si="10"/>
        <v>0</v>
      </c>
      <c r="AT28" s="1080">
        <f t="shared" si="6"/>
        <v>-8110486.7899999982</v>
      </c>
      <c r="AU28" s="1139">
        <f t="shared" si="7"/>
        <v>0</v>
      </c>
      <c r="AV28" s="1138">
        <f t="shared" si="1"/>
        <v>0</v>
      </c>
      <c r="AW28" s="1140">
        <f t="shared" si="2"/>
        <v>-4055243.3949999991</v>
      </c>
      <c r="AX28" s="1141">
        <f t="shared" si="8"/>
        <v>28336.92</v>
      </c>
      <c r="AY28" s="1138">
        <f t="shared" si="0"/>
        <v>0</v>
      </c>
      <c r="AZ28" s="1142">
        <f t="shared" si="3"/>
        <v>-4055243.3949999991</v>
      </c>
      <c r="BB28" s="674"/>
      <c r="BC28" s="676"/>
    </row>
    <row r="29" spans="1:55" s="210" customFormat="1" ht="15" customHeight="1" x14ac:dyDescent="0.2">
      <c r="A29" s="974"/>
      <c r="B29" s="964" t="s">
        <v>288</v>
      </c>
      <c r="C29" s="977"/>
      <c r="D29" s="973"/>
      <c r="E29" s="976"/>
      <c r="F29" s="987"/>
      <c r="G29" s="966">
        <v>-585999.99</v>
      </c>
      <c r="H29" s="973"/>
      <c r="I29" s="966"/>
      <c r="J29" s="987"/>
      <c r="K29" s="966"/>
      <c r="L29" s="987"/>
      <c r="M29" s="966"/>
      <c r="N29" s="987"/>
      <c r="O29" s="966"/>
      <c r="P29" s="987"/>
      <c r="Q29" s="966"/>
      <c r="R29" s="1283">
        <v>35234.03</v>
      </c>
      <c r="S29" s="966"/>
      <c r="T29" s="973"/>
      <c r="U29" s="966"/>
      <c r="V29" s="973"/>
      <c r="W29" s="969"/>
      <c r="X29" s="982"/>
      <c r="Y29" s="966"/>
      <c r="Z29" s="987"/>
      <c r="AA29" s="966"/>
      <c r="AB29" s="988"/>
      <c r="AC29" s="966"/>
      <c r="AD29" s="988"/>
      <c r="AE29" s="971"/>
      <c r="AF29" s="987"/>
      <c r="AG29" s="966"/>
      <c r="AH29" s="987"/>
      <c r="AI29" s="969"/>
      <c r="AJ29" s="970"/>
      <c r="AK29" s="1143"/>
      <c r="AL29" s="970"/>
      <c r="AM29" s="1143"/>
      <c r="AN29" s="970"/>
      <c r="AO29" s="1143"/>
      <c r="AP29" s="987"/>
      <c r="AQ29" s="969"/>
      <c r="AR29" s="1137">
        <f t="shared" si="4"/>
        <v>35234.03</v>
      </c>
      <c r="AS29" s="897">
        <f t="shared" si="10"/>
        <v>-585999.99</v>
      </c>
      <c r="AT29" s="1078">
        <f t="shared" si="6"/>
        <v>-8661252.7499999981</v>
      </c>
      <c r="AU29" s="1144">
        <f t="shared" si="7"/>
        <v>0</v>
      </c>
      <c r="AV29" s="897">
        <f t="shared" si="1"/>
        <v>0</v>
      </c>
      <c r="AW29" s="1079">
        <f t="shared" si="2"/>
        <v>-4330626.3749999991</v>
      </c>
      <c r="AX29" s="1145">
        <f t="shared" si="8"/>
        <v>35234.03</v>
      </c>
      <c r="AY29" s="897">
        <f t="shared" si="0"/>
        <v>-585999.99</v>
      </c>
      <c r="AZ29" s="1146">
        <f t="shared" si="3"/>
        <v>-4330626.3749999991</v>
      </c>
      <c r="BB29" s="674"/>
      <c r="BC29" s="676"/>
    </row>
    <row r="30" spans="1:55" s="210" customFormat="1" ht="15" customHeight="1" x14ac:dyDescent="0.2">
      <c r="A30" s="974"/>
      <c r="B30" s="964" t="s">
        <v>289</v>
      </c>
      <c r="C30" s="977"/>
      <c r="D30" s="973"/>
      <c r="E30" s="976"/>
      <c r="F30" s="987"/>
      <c r="G30" s="966"/>
      <c r="H30" s="973"/>
      <c r="I30" s="966"/>
      <c r="J30" s="987"/>
      <c r="K30" s="966"/>
      <c r="L30" s="987"/>
      <c r="M30" s="966"/>
      <c r="N30" s="987"/>
      <c r="O30" s="966"/>
      <c r="P30" s="987"/>
      <c r="Q30" s="966"/>
      <c r="R30" s="987"/>
      <c r="S30" s="966"/>
      <c r="T30" s="973"/>
      <c r="U30" s="966"/>
      <c r="V30" s="973"/>
      <c r="W30" s="969"/>
      <c r="X30" s="982"/>
      <c r="Y30" s="966"/>
      <c r="Z30" s="987"/>
      <c r="AA30" s="966"/>
      <c r="AB30" s="988"/>
      <c r="AC30" s="966"/>
      <c r="AD30" s="1014">
        <v>220000</v>
      </c>
      <c r="AE30" s="971"/>
      <c r="AF30" s="987"/>
      <c r="AG30" s="966"/>
      <c r="AH30" s="987"/>
      <c r="AI30" s="969"/>
      <c r="AJ30" s="970"/>
      <c r="AK30" s="1143"/>
      <c r="AL30" s="970"/>
      <c r="AM30" s="1143"/>
      <c r="AN30" s="970"/>
      <c r="AO30" s="1143"/>
      <c r="AP30" s="987"/>
      <c r="AQ30" s="969"/>
      <c r="AR30" s="1137">
        <f t="shared" si="4"/>
        <v>220000</v>
      </c>
      <c r="AS30" s="897">
        <f t="shared" si="10"/>
        <v>0</v>
      </c>
      <c r="AT30" s="1078">
        <f t="shared" si="6"/>
        <v>-8441252.7499999981</v>
      </c>
      <c r="AU30" s="1144">
        <f t="shared" si="7"/>
        <v>220000</v>
      </c>
      <c r="AV30" s="897">
        <f t="shared" si="1"/>
        <v>0</v>
      </c>
      <c r="AW30" s="1079">
        <f t="shared" si="2"/>
        <v>-4110626.3749999991</v>
      </c>
      <c r="AX30" s="1145">
        <f t="shared" si="8"/>
        <v>0</v>
      </c>
      <c r="AY30" s="897">
        <f t="shared" si="0"/>
        <v>0</v>
      </c>
      <c r="AZ30" s="1146">
        <f t="shared" si="3"/>
        <v>-4220626.3749999991</v>
      </c>
      <c r="BB30" s="674"/>
      <c r="BC30" s="675"/>
    </row>
    <row r="31" spans="1:55" s="210" customFormat="1" ht="15" customHeight="1" thickBot="1" x14ac:dyDescent="0.25">
      <c r="A31" s="989"/>
      <c r="B31" s="990" t="s">
        <v>290</v>
      </c>
      <c r="C31" s="991"/>
      <c r="D31" s="1062">
        <v>702835</v>
      </c>
      <c r="E31" s="993"/>
      <c r="F31" s="1027"/>
      <c r="G31" s="995"/>
      <c r="H31" s="992"/>
      <c r="I31" s="995"/>
      <c r="J31" s="996"/>
      <c r="K31" s="995"/>
      <c r="L31" s="996"/>
      <c r="M31" s="995"/>
      <c r="N31" s="1027">
        <v>2960000</v>
      </c>
      <c r="O31" s="995"/>
      <c r="P31" s="996"/>
      <c r="Q31" s="995"/>
      <c r="R31" s="996"/>
      <c r="S31" s="995"/>
      <c r="T31" s="992"/>
      <c r="U31" s="995"/>
      <c r="V31" s="992"/>
      <c r="W31" s="969">
        <v>-1069111.1499999999</v>
      </c>
      <c r="X31" s="994"/>
      <c r="Y31" s="995"/>
      <c r="Z31" s="996"/>
      <c r="AA31" s="995"/>
      <c r="AB31" s="1061">
        <v>400000</v>
      </c>
      <c r="AC31" s="995"/>
      <c r="AD31" s="998"/>
      <c r="AE31" s="999">
        <v>-220000</v>
      </c>
      <c r="AF31" s="994"/>
      <c r="AG31" s="995"/>
      <c r="AH31" s="994"/>
      <c r="AI31" s="997"/>
      <c r="AJ31" s="1154"/>
      <c r="AK31" s="1155"/>
      <c r="AL31" s="1154"/>
      <c r="AM31" s="1155"/>
      <c r="AN31" s="1154"/>
      <c r="AO31" s="1155"/>
      <c r="AP31" s="994">
        <v>2389635</v>
      </c>
      <c r="AQ31" s="997"/>
      <c r="AR31" s="1248">
        <f t="shared" si="4"/>
        <v>6452470</v>
      </c>
      <c r="AS31" s="858">
        <f t="shared" si="10"/>
        <v>-1289111.1499999999</v>
      </c>
      <c r="AT31" s="1081">
        <f t="shared" si="6"/>
        <v>-3277893.8999999985</v>
      </c>
      <c r="AU31" s="1133">
        <f t="shared" si="7"/>
        <v>3662835</v>
      </c>
      <c r="AV31" s="858">
        <f t="shared" si="1"/>
        <v>-1289111.1499999999</v>
      </c>
      <c r="AW31" s="1081">
        <f t="shared" si="2"/>
        <v>-452085.02499999921</v>
      </c>
      <c r="AX31" s="1133">
        <f t="shared" si="8"/>
        <v>2789635</v>
      </c>
      <c r="AY31" s="858">
        <f t="shared" si="0"/>
        <v>0</v>
      </c>
      <c r="AZ31" s="859">
        <f t="shared" si="3"/>
        <v>-1638946.9499999993</v>
      </c>
      <c r="BB31" s="674"/>
      <c r="BC31" s="676"/>
    </row>
    <row r="32" spans="1:55" s="210" customFormat="1" ht="15" customHeight="1" x14ac:dyDescent="0.2">
      <c r="A32" s="1000" t="s">
        <v>219</v>
      </c>
      <c r="B32" s="1001" t="s">
        <v>287</v>
      </c>
      <c r="C32" s="1002"/>
      <c r="D32" s="1003"/>
      <c r="E32" s="1004"/>
      <c r="F32" s="1011"/>
      <c r="G32" s="1006"/>
      <c r="H32" s="1003"/>
      <c r="I32" s="1006"/>
      <c r="J32" s="1007"/>
      <c r="K32" s="1006"/>
      <c r="L32" s="1007"/>
      <c r="M32" s="1006"/>
      <c r="N32" s="1007"/>
      <c r="O32" s="1006"/>
      <c r="P32" s="1007"/>
      <c r="Q32" s="1006"/>
      <c r="R32" s="1007"/>
      <c r="S32" s="1006"/>
      <c r="T32" s="1003"/>
      <c r="U32" s="1006"/>
      <c r="V32" s="1003"/>
      <c r="W32" s="1008"/>
      <c r="X32" s="1005"/>
      <c r="Y32" s="1006"/>
      <c r="Z32" s="1007"/>
      <c r="AA32" s="1006"/>
      <c r="AB32" s="1009"/>
      <c r="AC32" s="1006"/>
      <c r="AD32" s="1009"/>
      <c r="AE32" s="1010"/>
      <c r="AF32" s="1005"/>
      <c r="AG32" s="1006"/>
      <c r="AH32" s="1005"/>
      <c r="AI32" s="1008"/>
      <c r="AJ32" s="1026"/>
      <c r="AK32" s="1136"/>
      <c r="AL32" s="1026"/>
      <c r="AM32" s="1136"/>
      <c r="AN32" s="1026"/>
      <c r="AO32" s="1136"/>
      <c r="AP32" s="1005"/>
      <c r="AQ32" s="1008"/>
      <c r="AR32" s="1137">
        <f t="shared" si="4"/>
        <v>0</v>
      </c>
      <c r="AS32" s="1138">
        <f t="shared" si="10"/>
        <v>0</v>
      </c>
      <c r="AT32" s="1080">
        <f t="shared" si="6"/>
        <v>-3277893.8999999985</v>
      </c>
      <c r="AU32" s="1139">
        <f t="shared" si="7"/>
        <v>0</v>
      </c>
      <c r="AV32" s="1138">
        <f t="shared" si="1"/>
        <v>0</v>
      </c>
      <c r="AW32" s="1140">
        <f t="shared" si="2"/>
        <v>-1638946.9499999993</v>
      </c>
      <c r="AX32" s="1141">
        <f t="shared" si="8"/>
        <v>0</v>
      </c>
      <c r="AY32" s="1138">
        <f t="shared" si="0"/>
        <v>0</v>
      </c>
      <c r="AZ32" s="1142">
        <f t="shared" si="3"/>
        <v>-1638946.9499999993</v>
      </c>
      <c r="BB32" s="674"/>
      <c r="BC32" s="676"/>
    </row>
    <row r="33" spans="1:55" s="210" customFormat="1" ht="15" customHeight="1" x14ac:dyDescent="0.2">
      <c r="A33" s="1012"/>
      <c r="B33" s="1013" t="s">
        <v>288</v>
      </c>
      <c r="C33" s="977"/>
      <c r="D33" s="973"/>
      <c r="E33" s="1147"/>
      <c r="F33" s="987"/>
      <c r="G33" s="966"/>
      <c r="H33" s="973"/>
      <c r="I33" s="966"/>
      <c r="J33" s="967"/>
      <c r="K33" s="966">
        <v>-750000</v>
      </c>
      <c r="L33" s="982"/>
      <c r="M33" s="966"/>
      <c r="N33" s="987"/>
      <c r="O33" s="966"/>
      <c r="P33" s="987"/>
      <c r="Q33" s="966"/>
      <c r="R33" s="987"/>
      <c r="S33" s="966"/>
      <c r="T33" s="1064"/>
      <c r="U33" s="966"/>
      <c r="V33" s="973"/>
      <c r="W33" s="969"/>
      <c r="X33" s="973"/>
      <c r="Y33" s="966"/>
      <c r="Z33" s="987"/>
      <c r="AA33" s="966"/>
      <c r="AB33" s="1014"/>
      <c r="AC33" s="966"/>
      <c r="AD33" s="988"/>
      <c r="AE33" s="971"/>
      <c r="AF33" s="987"/>
      <c r="AG33" s="966"/>
      <c r="AH33" s="987">
        <v>450000</v>
      </c>
      <c r="AI33" s="969"/>
      <c r="AJ33" s="970"/>
      <c r="AK33" s="1143"/>
      <c r="AL33" s="970"/>
      <c r="AM33" s="1143"/>
      <c r="AN33" s="970"/>
      <c r="AO33" s="1143"/>
      <c r="AP33" s="1015"/>
      <c r="AQ33" s="969"/>
      <c r="AR33" s="1137">
        <f t="shared" si="4"/>
        <v>450000</v>
      </c>
      <c r="AS33" s="897">
        <f t="shared" si="10"/>
        <v>-750000</v>
      </c>
      <c r="AT33" s="1078">
        <f t="shared" si="6"/>
        <v>-3577893.8999999985</v>
      </c>
      <c r="AU33" s="1144">
        <f t="shared" si="7"/>
        <v>450000</v>
      </c>
      <c r="AV33" s="897">
        <f t="shared" si="1"/>
        <v>0</v>
      </c>
      <c r="AW33" s="1079">
        <f t="shared" si="2"/>
        <v>-1563946.9499999993</v>
      </c>
      <c r="AX33" s="1145">
        <f t="shared" si="8"/>
        <v>0</v>
      </c>
      <c r="AY33" s="897">
        <f t="shared" si="0"/>
        <v>-750000</v>
      </c>
      <c r="AZ33" s="1146">
        <f t="shared" si="3"/>
        <v>-1788946.9499999993</v>
      </c>
      <c r="BB33" s="674"/>
      <c r="BC33" s="675"/>
    </row>
    <row r="34" spans="1:55" s="210" customFormat="1" ht="15" customHeight="1" x14ac:dyDescent="0.2">
      <c r="A34" s="1012"/>
      <c r="B34" s="1013" t="s">
        <v>289</v>
      </c>
      <c r="C34" s="977"/>
      <c r="D34" s="973"/>
      <c r="E34" s="1147"/>
      <c r="F34" s="987"/>
      <c r="G34" s="966"/>
      <c r="H34" s="973"/>
      <c r="I34" s="966"/>
      <c r="J34" s="967"/>
      <c r="K34" s="966"/>
      <c r="L34" s="982"/>
      <c r="M34" s="966"/>
      <c r="N34" s="987"/>
      <c r="O34" s="966"/>
      <c r="P34" s="987"/>
      <c r="Q34" s="966"/>
      <c r="R34" s="987">
        <v>101167.07</v>
      </c>
      <c r="S34" s="966"/>
      <c r="T34" s="1064">
        <v>230625</v>
      </c>
      <c r="U34" s="966"/>
      <c r="V34" s="973"/>
      <c r="W34" s="969"/>
      <c r="X34" s="973"/>
      <c r="Y34" s="966"/>
      <c r="Z34" s="987"/>
      <c r="AA34" s="966"/>
      <c r="AB34" s="1014"/>
      <c r="AC34" s="966"/>
      <c r="AD34" s="988"/>
      <c r="AE34" s="971"/>
      <c r="AF34" s="987"/>
      <c r="AG34" s="966"/>
      <c r="AH34" s="987"/>
      <c r="AI34" s="969"/>
      <c r="AJ34" s="970"/>
      <c r="AK34" s="1143"/>
      <c r="AL34" s="970"/>
      <c r="AM34" s="1143"/>
      <c r="AN34" s="970"/>
      <c r="AO34" s="1143"/>
      <c r="AP34" s="1015"/>
      <c r="AQ34" s="969"/>
      <c r="AR34" s="1137">
        <f t="shared" si="4"/>
        <v>331792.07</v>
      </c>
      <c r="AS34" s="897">
        <f t="shared" si="10"/>
        <v>0</v>
      </c>
      <c r="AT34" s="1078">
        <f t="shared" si="6"/>
        <v>-3246101.8299999987</v>
      </c>
      <c r="AU34" s="1144">
        <f t="shared" si="7"/>
        <v>0</v>
      </c>
      <c r="AV34" s="897">
        <f t="shared" si="1"/>
        <v>0</v>
      </c>
      <c r="AW34" s="1079">
        <f t="shared" si="2"/>
        <v>-1623050.9149999993</v>
      </c>
      <c r="AX34" s="1145">
        <f t="shared" si="8"/>
        <v>331792.07</v>
      </c>
      <c r="AY34" s="897">
        <f t="shared" si="0"/>
        <v>0</v>
      </c>
      <c r="AZ34" s="1146">
        <f t="shared" si="3"/>
        <v>-1623050.9149999993</v>
      </c>
      <c r="BB34" s="674"/>
      <c r="BC34" s="676"/>
    </row>
    <row r="35" spans="1:55" s="210" customFormat="1" ht="15" customHeight="1" thickBot="1" x14ac:dyDescent="0.25">
      <c r="A35" s="1053"/>
      <c r="B35" s="1076" t="s">
        <v>290</v>
      </c>
      <c r="C35" s="1054"/>
      <c r="D35" s="1055"/>
      <c r="E35" s="1156"/>
      <c r="F35" s="1059"/>
      <c r="G35" s="1057"/>
      <c r="H35" s="1055"/>
      <c r="I35" s="1057"/>
      <c r="J35" s="1056"/>
      <c r="K35" s="1057"/>
      <c r="L35" s="1056"/>
      <c r="M35" s="1057"/>
      <c r="N35" s="1059"/>
      <c r="O35" s="1057"/>
      <c r="P35" s="1059"/>
      <c r="Q35" s="1057"/>
      <c r="R35" s="1279">
        <v>117705.29</v>
      </c>
      <c r="S35" s="1057"/>
      <c r="T35" s="1077">
        <v>664957</v>
      </c>
      <c r="U35" s="1057"/>
      <c r="V35" s="1055"/>
      <c r="W35" s="1058"/>
      <c r="X35" s="1055"/>
      <c r="Y35" s="1057"/>
      <c r="Z35" s="1059"/>
      <c r="AA35" s="1057"/>
      <c r="AB35" s="1060"/>
      <c r="AC35" s="1057"/>
      <c r="AD35" s="1060"/>
      <c r="AE35" s="1052"/>
      <c r="AF35" s="1059"/>
      <c r="AG35" s="1057"/>
      <c r="AH35" s="1059"/>
      <c r="AI35" s="1058"/>
      <c r="AJ35" s="1157">
        <v>370000</v>
      </c>
      <c r="AK35" s="1158"/>
      <c r="AL35" s="1157">
        <v>300000</v>
      </c>
      <c r="AM35" s="1158"/>
      <c r="AN35" s="1157"/>
      <c r="AO35" s="1158"/>
      <c r="AP35" s="1059">
        <v>610365</v>
      </c>
      <c r="AQ35" s="1058"/>
      <c r="AR35" s="1249">
        <f t="shared" si="4"/>
        <v>2063027.29</v>
      </c>
      <c r="AS35" s="1250">
        <f t="shared" si="10"/>
        <v>0</v>
      </c>
      <c r="AT35" s="1159">
        <f t="shared" si="6"/>
        <v>-1183074.5399999986</v>
      </c>
      <c r="AU35" s="1251">
        <f t="shared" si="7"/>
        <v>370000</v>
      </c>
      <c r="AV35" s="1250">
        <f t="shared" si="1"/>
        <v>0</v>
      </c>
      <c r="AW35" s="1252">
        <f t="shared" si="2"/>
        <v>-406537.26999999932</v>
      </c>
      <c r="AX35" s="1253">
        <f>SUM(F35,H35,J35,L35,P35,R35,T35,X35,Z35,AB35,AF35,AL35,AN35,AP35)</f>
        <v>1693027.29</v>
      </c>
      <c r="AY35" s="1250">
        <f t="shared" si="0"/>
        <v>0</v>
      </c>
      <c r="AZ35" s="1254">
        <f t="shared" si="3"/>
        <v>-591537.26999999932</v>
      </c>
      <c r="BB35" s="674"/>
      <c r="BC35" s="675"/>
    </row>
    <row r="36" spans="1:55" s="210" customFormat="1" ht="15" customHeight="1" x14ac:dyDescent="0.2">
      <c r="A36" s="1000" t="s">
        <v>291</v>
      </c>
      <c r="B36" s="1001" t="s">
        <v>287</v>
      </c>
      <c r="C36" s="1002"/>
      <c r="D36" s="1003"/>
      <c r="E36" s="1004"/>
      <c r="F36" s="1011"/>
      <c r="G36" s="1006"/>
      <c r="H36" s="1003"/>
      <c r="I36" s="1006"/>
      <c r="J36" s="1007"/>
      <c r="K36" s="1006"/>
      <c r="L36" s="1007"/>
      <c r="M36" s="1006"/>
      <c r="N36" s="1007"/>
      <c r="O36" s="1006"/>
      <c r="P36" s="1007"/>
      <c r="Q36" s="1006"/>
      <c r="R36" s="1280">
        <v>264229</v>
      </c>
      <c r="S36" s="1006"/>
      <c r="T36" s="1003"/>
      <c r="U36" s="1006"/>
      <c r="V36" s="1003"/>
      <c r="W36" s="1008"/>
      <c r="X36" s="1005"/>
      <c r="Y36" s="1006"/>
      <c r="Z36" s="1007"/>
      <c r="AA36" s="1006"/>
      <c r="AB36" s="1009"/>
      <c r="AC36" s="1006"/>
      <c r="AD36" s="1009"/>
      <c r="AE36" s="1010"/>
      <c r="AF36" s="1005"/>
      <c r="AG36" s="1006"/>
      <c r="AH36" s="1005"/>
      <c r="AI36" s="1008"/>
      <c r="AJ36" s="1026"/>
      <c r="AK36" s="1136"/>
      <c r="AL36" s="1026"/>
      <c r="AM36" s="1136"/>
      <c r="AN36" s="1026">
        <v>75000</v>
      </c>
      <c r="AO36" s="1136"/>
      <c r="AP36" s="1005"/>
      <c r="AQ36" s="1008"/>
      <c r="AR36" s="1255">
        <f t="shared" si="4"/>
        <v>339229</v>
      </c>
      <c r="AS36" s="897">
        <f t="shared" si="10"/>
        <v>0</v>
      </c>
      <c r="AT36" s="1080">
        <f t="shared" si="6"/>
        <v>-843845.53999999864</v>
      </c>
      <c r="AU36" s="1139">
        <f t="shared" si="7"/>
        <v>0</v>
      </c>
      <c r="AV36" s="897">
        <f t="shared" si="1"/>
        <v>0</v>
      </c>
      <c r="AW36" s="1140">
        <f t="shared" si="2"/>
        <v>-421922.76999999932</v>
      </c>
      <c r="AX36" s="1256">
        <f>SUM(F36,H36,J36,L36,P36,R36,T36,X36,Z36,AB36,AF36,AL36,AN36,AP36)</f>
        <v>339229</v>
      </c>
      <c r="AY36" s="897">
        <f t="shared" si="0"/>
        <v>0</v>
      </c>
      <c r="AZ36" s="1142">
        <f t="shared" si="3"/>
        <v>-421922.76999999932</v>
      </c>
      <c r="BB36" s="674"/>
      <c r="BC36" s="676"/>
    </row>
    <row r="37" spans="1:55" s="210" customFormat="1" ht="15" customHeight="1" x14ac:dyDescent="0.2">
      <c r="A37" s="974"/>
      <c r="B37" s="1013" t="s">
        <v>288</v>
      </c>
      <c r="C37" s="977"/>
      <c r="D37" s="973"/>
      <c r="E37" s="976"/>
      <c r="F37" s="987"/>
      <c r="G37" s="966"/>
      <c r="H37" s="973"/>
      <c r="I37" s="971"/>
      <c r="J37" s="987"/>
      <c r="K37" s="971"/>
      <c r="L37" s="987"/>
      <c r="M37" s="971"/>
      <c r="N37" s="987"/>
      <c r="O37" s="966"/>
      <c r="P37" s="987"/>
      <c r="Q37" s="966"/>
      <c r="R37" s="987"/>
      <c r="S37" s="966">
        <v>-246899</v>
      </c>
      <c r="T37" s="988"/>
      <c r="U37" s="966"/>
      <c r="V37" s="973"/>
      <c r="W37" s="969"/>
      <c r="X37" s="973"/>
      <c r="Y37" s="969"/>
      <c r="Z37" s="988"/>
      <c r="AA37" s="966"/>
      <c r="AB37" s="988"/>
      <c r="AC37" s="966">
        <v>-400000</v>
      </c>
      <c r="AD37" s="988"/>
      <c r="AE37" s="971"/>
      <c r="AF37" s="987"/>
      <c r="AG37" s="1172"/>
      <c r="AH37" s="987"/>
      <c r="AI37" s="1173"/>
      <c r="AJ37" s="1174"/>
      <c r="AK37" s="1175"/>
      <c r="AL37" s="1174"/>
      <c r="AM37" s="1175"/>
      <c r="AN37" s="1174"/>
      <c r="AO37" s="1175"/>
      <c r="AP37" s="987"/>
      <c r="AQ37" s="969"/>
      <c r="AR37" s="1137">
        <f t="shared" si="4"/>
        <v>0</v>
      </c>
      <c r="AS37" s="897">
        <f t="shared" si="10"/>
        <v>-646899</v>
      </c>
      <c r="AT37" s="1078">
        <f t="shared" si="6"/>
        <v>-1490744.5399999986</v>
      </c>
      <c r="AU37" s="1144">
        <f t="shared" si="7"/>
        <v>0</v>
      </c>
      <c r="AV37" s="897">
        <f t="shared" si="1"/>
        <v>0</v>
      </c>
      <c r="AW37" s="1079">
        <f t="shared" si="2"/>
        <v>-745372.26999999932</v>
      </c>
      <c r="AX37" s="1145">
        <f>SUM(F37,H37,J37,L37,P37,R37,T37,X37,Z37,AB37,AF37,AL37,AN37,AP37)</f>
        <v>0</v>
      </c>
      <c r="AY37" s="897">
        <f t="shared" si="0"/>
        <v>-646899</v>
      </c>
      <c r="AZ37" s="1146">
        <f t="shared" si="3"/>
        <v>-745372.26999999932</v>
      </c>
      <c r="BB37" s="674"/>
      <c r="BC37" s="676"/>
    </row>
    <row r="38" spans="1:55" s="210" customFormat="1" ht="15" customHeight="1" x14ac:dyDescent="0.2">
      <c r="A38" s="974"/>
      <c r="B38" s="1013" t="s">
        <v>289</v>
      </c>
      <c r="C38" s="977"/>
      <c r="D38" s="973"/>
      <c r="E38" s="976"/>
      <c r="F38" s="987"/>
      <c r="G38" s="966"/>
      <c r="H38" s="973"/>
      <c r="I38" s="971"/>
      <c r="J38" s="987"/>
      <c r="K38" s="971"/>
      <c r="L38" s="987"/>
      <c r="M38" s="971"/>
      <c r="N38" s="987"/>
      <c r="O38" s="966"/>
      <c r="P38" s="987"/>
      <c r="Q38" s="966"/>
      <c r="R38" s="987"/>
      <c r="S38" s="966"/>
      <c r="T38" s="988"/>
      <c r="U38" s="966">
        <v>-230625</v>
      </c>
      <c r="V38" s="973"/>
      <c r="W38" s="969"/>
      <c r="X38" s="973"/>
      <c r="Y38" s="969"/>
      <c r="Z38" s="988"/>
      <c r="AA38" s="966"/>
      <c r="AB38" s="988"/>
      <c r="AC38" s="966"/>
      <c r="AD38" s="988"/>
      <c r="AE38" s="971"/>
      <c r="AF38" s="987"/>
      <c r="AG38" s="1172"/>
      <c r="AH38" s="987"/>
      <c r="AI38" s="1173">
        <v>-450000</v>
      </c>
      <c r="AJ38" s="1174"/>
      <c r="AK38" s="1175"/>
      <c r="AL38" s="1174"/>
      <c r="AM38" s="1175"/>
      <c r="AN38" s="1174"/>
      <c r="AO38" s="1175"/>
      <c r="AP38" s="987"/>
      <c r="AQ38" s="969"/>
      <c r="AR38" s="1137">
        <f t="shared" si="4"/>
        <v>0</v>
      </c>
      <c r="AS38" s="897">
        <f t="shared" si="10"/>
        <v>-680625</v>
      </c>
      <c r="AT38" s="1078">
        <f t="shared" si="6"/>
        <v>-2171369.5399999986</v>
      </c>
      <c r="AU38" s="1144">
        <f t="shared" si="7"/>
        <v>0</v>
      </c>
      <c r="AV38" s="897">
        <f t="shared" si="1"/>
        <v>-450000</v>
      </c>
      <c r="AW38" s="1079">
        <f t="shared" si="2"/>
        <v>-1310684.7699999993</v>
      </c>
      <c r="AX38" s="1145">
        <f>SUM(F38,H38,J38,L38,P38,R38,T38,X38,Z38,AB38,AF38,AL38,AN38,AP38)</f>
        <v>0</v>
      </c>
      <c r="AY38" s="897">
        <f t="shared" si="0"/>
        <v>-230625</v>
      </c>
      <c r="AZ38" s="1146">
        <f t="shared" si="3"/>
        <v>-1085684.7699999993</v>
      </c>
      <c r="BB38" s="674"/>
      <c r="BC38" s="676"/>
    </row>
    <row r="39" spans="1:55" s="210" customFormat="1" ht="15" customHeight="1" thickBot="1" x14ac:dyDescent="0.25">
      <c r="A39" s="989"/>
      <c r="B39" s="1016" t="s">
        <v>290</v>
      </c>
      <c r="C39" s="991"/>
      <c r="D39" s="992">
        <v>1697165</v>
      </c>
      <c r="E39" s="993"/>
      <c r="F39" s="1027"/>
      <c r="G39" s="995"/>
      <c r="H39" s="992"/>
      <c r="I39" s="995"/>
      <c r="J39" s="996"/>
      <c r="K39" s="995"/>
      <c r="L39" s="996"/>
      <c r="M39" s="995"/>
      <c r="N39" s="996"/>
      <c r="O39" s="995"/>
      <c r="P39" s="996"/>
      <c r="Q39" s="995"/>
      <c r="R39" s="996"/>
      <c r="S39" s="995"/>
      <c r="T39" s="998"/>
      <c r="U39" s="995"/>
      <c r="V39" s="992"/>
      <c r="W39" s="997"/>
      <c r="X39" s="994"/>
      <c r="Y39" s="995"/>
      <c r="Z39" s="996"/>
      <c r="AA39" s="995"/>
      <c r="AB39" s="998"/>
      <c r="AC39" s="995"/>
      <c r="AD39" s="998"/>
      <c r="AE39" s="999"/>
      <c r="AF39" s="994"/>
      <c r="AG39" s="995"/>
      <c r="AH39" s="994"/>
      <c r="AI39" s="997"/>
      <c r="AJ39" s="1154"/>
      <c r="AK39" s="1155"/>
      <c r="AL39" s="1154"/>
      <c r="AM39" s="1155"/>
      <c r="AN39" s="1154"/>
      <c r="AO39" s="1155"/>
      <c r="AP39" s="994"/>
      <c r="AQ39" s="997"/>
      <c r="AR39" s="1248">
        <f t="shared" si="4"/>
        <v>1697165</v>
      </c>
      <c r="AS39" s="858">
        <f t="shared" si="10"/>
        <v>0</v>
      </c>
      <c r="AT39" s="1081">
        <f t="shared" si="6"/>
        <v>-474204.53999999864</v>
      </c>
      <c r="AU39" s="1133">
        <f t="shared" si="7"/>
        <v>1697165</v>
      </c>
      <c r="AV39" s="858">
        <f t="shared" si="1"/>
        <v>0</v>
      </c>
      <c r="AW39" s="1081">
        <f t="shared" si="2"/>
        <v>611480.23000000068</v>
      </c>
      <c r="AX39" s="1133">
        <f t="shared" ref="AX39:AX51" si="11">SUM(F39,H39,J39,L39,P39,R39,T39,X39,Z39,AB39,AF39,AL39,AN39,AP39)</f>
        <v>0</v>
      </c>
      <c r="AY39" s="858">
        <f t="shared" si="0"/>
        <v>0</v>
      </c>
      <c r="AZ39" s="859">
        <f t="shared" si="3"/>
        <v>-237102.26999999932</v>
      </c>
      <c r="BB39" s="674"/>
      <c r="BC39" s="675"/>
    </row>
    <row r="40" spans="1:55" s="210" customFormat="1" ht="15" customHeight="1" x14ac:dyDescent="0.2">
      <c r="A40" s="1160" t="s">
        <v>292</v>
      </c>
      <c r="B40" s="1161" t="s">
        <v>287</v>
      </c>
      <c r="C40" s="1162"/>
      <c r="D40" s="1163"/>
      <c r="E40" s="1163"/>
      <c r="F40" s="1164"/>
      <c r="G40" s="1165"/>
      <c r="H40" s="1163"/>
      <c r="I40" s="1165"/>
      <c r="J40" s="1164"/>
      <c r="K40" s="1165"/>
      <c r="L40" s="1164"/>
      <c r="M40" s="1165"/>
      <c r="N40" s="1164"/>
      <c r="O40" s="1165"/>
      <c r="P40" s="1164"/>
      <c r="Q40" s="1165"/>
      <c r="R40" s="1164"/>
      <c r="S40" s="1165"/>
      <c r="T40" s="1166"/>
      <c r="U40" s="1165"/>
      <c r="V40" s="1163"/>
      <c r="W40" s="1167"/>
      <c r="X40" s="1168"/>
      <c r="Y40" s="1165"/>
      <c r="Z40" s="1164"/>
      <c r="AA40" s="1165"/>
      <c r="AB40" s="1166"/>
      <c r="AC40" s="1165"/>
      <c r="AD40" s="1166"/>
      <c r="AE40" s="1169"/>
      <c r="AF40" s="1168"/>
      <c r="AG40" s="1165"/>
      <c r="AH40" s="1168"/>
      <c r="AI40" s="1167"/>
      <c r="AJ40" s="1170"/>
      <c r="AK40" s="1171"/>
      <c r="AL40" s="1170"/>
      <c r="AM40" s="1171"/>
      <c r="AN40" s="1170"/>
      <c r="AO40" s="1171"/>
      <c r="AP40" s="1168"/>
      <c r="AQ40" s="1167"/>
      <c r="AR40" s="1257">
        <f t="shared" si="4"/>
        <v>0</v>
      </c>
      <c r="AS40" s="1258">
        <f t="shared" si="10"/>
        <v>0</v>
      </c>
      <c r="AT40" s="1259">
        <f t="shared" si="6"/>
        <v>-474204.53999999864</v>
      </c>
      <c r="AU40" s="1260">
        <f t="shared" si="7"/>
        <v>0</v>
      </c>
      <c r="AV40" s="1258">
        <f t="shared" si="1"/>
        <v>0</v>
      </c>
      <c r="AW40" s="1261">
        <f t="shared" si="2"/>
        <v>-237102.26999999932</v>
      </c>
      <c r="AX40" s="1262">
        <f t="shared" si="11"/>
        <v>0</v>
      </c>
      <c r="AY40" s="1258">
        <f t="shared" si="0"/>
        <v>0</v>
      </c>
      <c r="AZ40" s="1263">
        <f t="shared" si="3"/>
        <v>-237102.26999999932</v>
      </c>
      <c r="BB40" s="674"/>
      <c r="BC40" s="676"/>
    </row>
    <row r="41" spans="1:55" s="210" customFormat="1" ht="15" customHeight="1" x14ac:dyDescent="0.2">
      <c r="A41" s="1232"/>
      <c r="B41" s="1233" t="s">
        <v>288</v>
      </c>
      <c r="C41" s="1234"/>
      <c r="D41" s="1235"/>
      <c r="E41" s="1235"/>
      <c r="F41" s="1236"/>
      <c r="G41" s="1237"/>
      <c r="H41" s="1235"/>
      <c r="I41" s="1238"/>
      <c r="J41" s="1236"/>
      <c r="K41" s="1238"/>
      <c r="L41" s="1236"/>
      <c r="M41" s="1238"/>
      <c r="N41" s="1236"/>
      <c r="O41" s="1237"/>
      <c r="P41" s="1236"/>
      <c r="Q41" s="1237"/>
      <c r="R41" s="1236"/>
      <c r="S41" s="1237"/>
      <c r="T41" s="1239"/>
      <c r="U41" s="1237"/>
      <c r="V41" s="1235"/>
      <c r="W41" s="1240"/>
      <c r="X41" s="1235"/>
      <c r="Y41" s="1240"/>
      <c r="Z41" s="1239"/>
      <c r="AA41" s="1237"/>
      <c r="AB41" s="1239"/>
      <c r="AC41" s="1237"/>
      <c r="AD41" s="1239"/>
      <c r="AE41" s="1238"/>
      <c r="AF41" s="1236"/>
      <c r="AG41" s="1237"/>
      <c r="AH41" s="1236"/>
      <c r="AI41" s="1240"/>
      <c r="AJ41" s="1241"/>
      <c r="AK41" s="1242"/>
      <c r="AL41" s="1241"/>
      <c r="AM41" s="1242"/>
      <c r="AN41" s="1241"/>
      <c r="AO41" s="1242"/>
      <c r="AP41" s="1236"/>
      <c r="AQ41" s="1240"/>
      <c r="AR41" s="1257">
        <f t="shared" si="4"/>
        <v>0</v>
      </c>
      <c r="AS41" s="1264">
        <f t="shared" si="10"/>
        <v>0</v>
      </c>
      <c r="AT41" s="1265">
        <f t="shared" si="6"/>
        <v>-474204.53999999864</v>
      </c>
      <c r="AU41" s="1266">
        <f t="shared" si="7"/>
        <v>0</v>
      </c>
      <c r="AV41" s="1264">
        <f t="shared" si="1"/>
        <v>0</v>
      </c>
      <c r="AW41" s="1267">
        <f t="shared" si="2"/>
        <v>-237102.26999999932</v>
      </c>
      <c r="AX41" s="1268">
        <f t="shared" si="11"/>
        <v>0</v>
      </c>
      <c r="AY41" s="1264">
        <f t="shared" si="0"/>
        <v>0</v>
      </c>
      <c r="AZ41" s="1269">
        <f t="shared" si="3"/>
        <v>-237102.26999999932</v>
      </c>
      <c r="BB41" s="674"/>
      <c r="BC41" s="676"/>
    </row>
    <row r="42" spans="1:55" s="210" customFormat="1" ht="15" customHeight="1" x14ac:dyDescent="0.2">
      <c r="A42" s="1232"/>
      <c r="B42" s="1233" t="s">
        <v>289</v>
      </c>
      <c r="C42" s="1234"/>
      <c r="D42" s="1235"/>
      <c r="E42" s="1235"/>
      <c r="F42" s="1236"/>
      <c r="G42" s="1237"/>
      <c r="H42" s="1235"/>
      <c r="I42" s="1238"/>
      <c r="J42" s="1236"/>
      <c r="K42" s="1238"/>
      <c r="L42" s="1236"/>
      <c r="M42" s="1238"/>
      <c r="N42" s="1236"/>
      <c r="O42" s="1237"/>
      <c r="P42" s="1236"/>
      <c r="Q42" s="1237"/>
      <c r="R42" s="1236"/>
      <c r="S42" s="1237"/>
      <c r="T42" s="1239"/>
      <c r="U42" s="1237"/>
      <c r="V42" s="1235"/>
      <c r="W42" s="1240"/>
      <c r="X42" s="1235"/>
      <c r="Y42" s="1240"/>
      <c r="Z42" s="1239"/>
      <c r="AA42" s="1237"/>
      <c r="AB42" s="1239"/>
      <c r="AC42" s="1237"/>
      <c r="AD42" s="1239"/>
      <c r="AE42" s="1238"/>
      <c r="AF42" s="1236"/>
      <c r="AG42" s="1237"/>
      <c r="AH42" s="1236"/>
      <c r="AI42" s="1240"/>
      <c r="AJ42" s="1241"/>
      <c r="AK42" s="1242"/>
      <c r="AL42" s="1241"/>
      <c r="AM42" s="1242"/>
      <c r="AN42" s="1241"/>
      <c r="AO42" s="1242"/>
      <c r="AP42" s="1236"/>
      <c r="AQ42" s="1240"/>
      <c r="AR42" s="1257">
        <f t="shared" si="4"/>
        <v>0</v>
      </c>
      <c r="AS42" s="1264">
        <f t="shared" si="10"/>
        <v>0</v>
      </c>
      <c r="AT42" s="1265">
        <f t="shared" si="6"/>
        <v>-474204.53999999864</v>
      </c>
      <c r="AU42" s="1266">
        <f t="shared" si="7"/>
        <v>0</v>
      </c>
      <c r="AV42" s="1264">
        <f t="shared" si="1"/>
        <v>0</v>
      </c>
      <c r="AW42" s="1267">
        <f t="shared" si="2"/>
        <v>-237102.26999999932</v>
      </c>
      <c r="AX42" s="1268">
        <f t="shared" si="11"/>
        <v>0</v>
      </c>
      <c r="AY42" s="1264">
        <f t="shared" si="0"/>
        <v>0</v>
      </c>
      <c r="AZ42" s="1269">
        <f t="shared" si="3"/>
        <v>-237102.26999999932</v>
      </c>
      <c r="BB42" s="674"/>
      <c r="BC42" s="676"/>
    </row>
    <row r="43" spans="1:55" s="210" customFormat="1" ht="15" customHeight="1" thickBot="1" x14ac:dyDescent="0.25">
      <c r="A43" s="989"/>
      <c r="B43" s="1016" t="s">
        <v>290</v>
      </c>
      <c r="C43" s="991"/>
      <c r="D43" s="973"/>
      <c r="E43" s="993"/>
      <c r="F43" s="1027"/>
      <c r="G43" s="995"/>
      <c r="H43" s="992"/>
      <c r="I43" s="995"/>
      <c r="J43" s="996"/>
      <c r="K43" s="995"/>
      <c r="L43" s="996"/>
      <c r="M43" s="995"/>
      <c r="N43" s="996"/>
      <c r="O43" s="995"/>
      <c r="P43" s="996"/>
      <c r="Q43" s="995"/>
      <c r="R43" s="996"/>
      <c r="S43" s="966">
        <v>-483101</v>
      </c>
      <c r="T43" s="998"/>
      <c r="U43" s="995">
        <v>-230625</v>
      </c>
      <c r="V43" s="992"/>
      <c r="W43" s="997"/>
      <c r="X43" s="994"/>
      <c r="Y43" s="995"/>
      <c r="Z43" s="996"/>
      <c r="AA43" s="995"/>
      <c r="AB43" s="998"/>
      <c r="AC43" s="995"/>
      <c r="AD43" s="998"/>
      <c r="AE43" s="999"/>
      <c r="AF43" s="994"/>
      <c r="AG43" s="995"/>
      <c r="AH43" s="994"/>
      <c r="AI43" s="997"/>
      <c r="AJ43" s="1154"/>
      <c r="AK43" s="1155">
        <v>-370000</v>
      </c>
      <c r="AL43" s="1154"/>
      <c r="AM43" s="1155">
        <v>-300000</v>
      </c>
      <c r="AN43" s="1154"/>
      <c r="AO43" s="1155"/>
      <c r="AP43" s="994"/>
      <c r="AQ43" s="997"/>
      <c r="AR43" s="1248">
        <f t="shared" si="4"/>
        <v>0</v>
      </c>
      <c r="AS43" s="858">
        <f t="shared" si="10"/>
        <v>-1383726</v>
      </c>
      <c r="AT43" s="1081">
        <f t="shared" si="6"/>
        <v>-1857930.5399999986</v>
      </c>
      <c r="AU43" s="1133">
        <f t="shared" si="7"/>
        <v>0</v>
      </c>
      <c r="AV43" s="858">
        <f t="shared" si="1"/>
        <v>-370000</v>
      </c>
      <c r="AW43" s="1081">
        <f t="shared" si="2"/>
        <v>-1113965.2699999993</v>
      </c>
      <c r="AX43" s="1133">
        <f t="shared" si="11"/>
        <v>0</v>
      </c>
      <c r="AY43" s="858">
        <f t="shared" si="0"/>
        <v>-1013726</v>
      </c>
      <c r="AZ43" s="859">
        <f t="shared" si="3"/>
        <v>-928965.26999999932</v>
      </c>
      <c r="BB43" s="674"/>
      <c r="BC43" s="675"/>
    </row>
    <row r="44" spans="1:55" s="210" customFormat="1" ht="15" customHeight="1" x14ac:dyDescent="0.2">
      <c r="A44" s="1000" t="s">
        <v>293</v>
      </c>
      <c r="B44" s="1176" t="s">
        <v>287</v>
      </c>
      <c r="C44" s="1002"/>
      <c r="D44" s="1003"/>
      <c r="E44" s="1004"/>
      <c r="F44" s="1011"/>
      <c r="G44" s="1006"/>
      <c r="H44" s="1003"/>
      <c r="I44" s="1006"/>
      <c r="J44" s="1007"/>
      <c r="K44" s="1006"/>
      <c r="L44" s="1007"/>
      <c r="M44" s="1006"/>
      <c r="N44" s="1007"/>
      <c r="O44" s="1006"/>
      <c r="P44" s="1007"/>
      <c r="Q44" s="1006"/>
      <c r="R44" s="1007"/>
      <c r="S44" s="1006"/>
      <c r="T44" s="1009"/>
      <c r="U44" s="1006"/>
      <c r="V44" s="1003"/>
      <c r="W44" s="1008"/>
      <c r="X44" s="1005"/>
      <c r="Y44" s="1006"/>
      <c r="Z44" s="1007"/>
      <c r="AA44" s="1006"/>
      <c r="AB44" s="1009"/>
      <c r="AC44" s="1006"/>
      <c r="AD44" s="1009"/>
      <c r="AE44" s="1010"/>
      <c r="AF44" s="1005"/>
      <c r="AG44" s="1006"/>
      <c r="AH44" s="1005"/>
      <c r="AI44" s="1008"/>
      <c r="AJ44" s="1026"/>
      <c r="AK44" s="1136"/>
      <c r="AL44" s="1026"/>
      <c r="AM44" s="1136"/>
      <c r="AN44" s="1026"/>
      <c r="AO44" s="1136">
        <v>-75000</v>
      </c>
      <c r="AP44" s="1005"/>
      <c r="AQ44" s="1008"/>
      <c r="AR44" s="1137">
        <f t="shared" si="4"/>
        <v>0</v>
      </c>
      <c r="AS44" s="1138">
        <f t="shared" si="10"/>
        <v>-75000</v>
      </c>
      <c r="AT44" s="1080">
        <f t="shared" si="6"/>
        <v>-1932930.5399999986</v>
      </c>
      <c r="AU44" s="1139">
        <f t="shared" si="7"/>
        <v>0</v>
      </c>
      <c r="AV44" s="1138">
        <f t="shared" si="1"/>
        <v>0</v>
      </c>
      <c r="AW44" s="1140">
        <f t="shared" si="2"/>
        <v>-966465.26999999932</v>
      </c>
      <c r="AX44" s="1141">
        <f t="shared" si="11"/>
        <v>0</v>
      </c>
      <c r="AY44" s="1138">
        <f t="shared" si="0"/>
        <v>-75000</v>
      </c>
      <c r="AZ44" s="1142">
        <f t="shared" si="3"/>
        <v>-966465.26999999932</v>
      </c>
      <c r="BB44" s="674"/>
      <c r="BC44" s="101"/>
    </row>
    <row r="45" spans="1:55" s="210" customFormat="1" ht="15" customHeight="1" x14ac:dyDescent="0.2">
      <c r="A45" s="974"/>
      <c r="B45" s="1017" t="s">
        <v>288</v>
      </c>
      <c r="C45" s="977"/>
      <c r="D45" s="973"/>
      <c r="E45" s="976"/>
      <c r="F45" s="987"/>
      <c r="G45" s="966"/>
      <c r="H45" s="973"/>
      <c r="I45" s="971"/>
      <c r="J45" s="987"/>
      <c r="K45" s="971"/>
      <c r="L45" s="987"/>
      <c r="M45" s="971"/>
      <c r="N45" s="987"/>
      <c r="O45" s="966"/>
      <c r="P45" s="987"/>
      <c r="Q45" s="966"/>
      <c r="R45" s="987"/>
      <c r="S45" s="966"/>
      <c r="T45" s="988"/>
      <c r="U45" s="966"/>
      <c r="V45" s="973"/>
      <c r="W45" s="969"/>
      <c r="X45" s="973"/>
      <c r="Y45" s="969"/>
      <c r="Z45" s="988"/>
      <c r="AA45" s="966"/>
      <c r="AB45" s="988"/>
      <c r="AC45" s="966"/>
      <c r="AD45" s="988"/>
      <c r="AE45" s="971"/>
      <c r="AF45" s="987"/>
      <c r="AG45" s="966"/>
      <c r="AH45" s="987"/>
      <c r="AI45" s="969"/>
      <c r="AJ45" s="970"/>
      <c r="AK45" s="1143"/>
      <c r="AL45" s="970"/>
      <c r="AM45" s="1143"/>
      <c r="AN45" s="970"/>
      <c r="AO45" s="1143"/>
      <c r="AP45" s="987"/>
      <c r="AQ45" s="969"/>
      <c r="AR45" s="1137">
        <f t="shared" si="4"/>
        <v>0</v>
      </c>
      <c r="AS45" s="897">
        <f t="shared" si="10"/>
        <v>0</v>
      </c>
      <c r="AT45" s="1078">
        <f t="shared" si="6"/>
        <v>-1932930.5399999986</v>
      </c>
      <c r="AU45" s="1144">
        <f t="shared" si="7"/>
        <v>0</v>
      </c>
      <c r="AV45" s="897">
        <f t="shared" si="1"/>
        <v>0</v>
      </c>
      <c r="AW45" s="1079">
        <f t="shared" si="2"/>
        <v>-966465.26999999932</v>
      </c>
      <c r="AX45" s="1145">
        <f t="shared" si="11"/>
        <v>0</v>
      </c>
      <c r="AY45" s="897">
        <f t="shared" si="0"/>
        <v>0</v>
      </c>
      <c r="AZ45" s="1146">
        <f t="shared" si="3"/>
        <v>-966465.26999999932</v>
      </c>
      <c r="BB45" s="674"/>
      <c r="BC45" s="101"/>
    </row>
    <row r="46" spans="1:55" s="210" customFormat="1" ht="15" customHeight="1" x14ac:dyDescent="0.2">
      <c r="A46" s="974"/>
      <c r="B46" s="1017" t="s">
        <v>289</v>
      </c>
      <c r="C46" s="977"/>
      <c r="D46" s="973"/>
      <c r="E46" s="976"/>
      <c r="F46" s="987"/>
      <c r="G46" s="966"/>
      <c r="H46" s="973"/>
      <c r="I46" s="971"/>
      <c r="J46" s="987"/>
      <c r="K46" s="971"/>
      <c r="L46" s="987"/>
      <c r="M46" s="971"/>
      <c r="N46" s="987"/>
      <c r="O46" s="966"/>
      <c r="P46" s="987"/>
      <c r="Q46" s="966"/>
      <c r="R46" s="987"/>
      <c r="S46" s="966"/>
      <c r="T46" s="988"/>
      <c r="U46" s="966"/>
      <c r="V46" s="973"/>
      <c r="W46" s="969"/>
      <c r="X46" s="973"/>
      <c r="Y46" s="969"/>
      <c r="Z46" s="988"/>
      <c r="AA46" s="966"/>
      <c r="AB46" s="988"/>
      <c r="AC46" s="966"/>
      <c r="AD46" s="988"/>
      <c r="AE46" s="971"/>
      <c r="AF46" s="987"/>
      <c r="AG46" s="966"/>
      <c r="AH46" s="987"/>
      <c r="AI46" s="969"/>
      <c r="AJ46" s="970"/>
      <c r="AK46" s="1143"/>
      <c r="AL46" s="970"/>
      <c r="AM46" s="1143"/>
      <c r="AN46" s="970"/>
      <c r="AO46" s="1143"/>
      <c r="AP46" s="987"/>
      <c r="AQ46" s="969"/>
      <c r="AR46" s="1137">
        <f t="shared" si="4"/>
        <v>0</v>
      </c>
      <c r="AS46" s="897">
        <f t="shared" si="10"/>
        <v>0</v>
      </c>
      <c r="AT46" s="1078">
        <f t="shared" si="6"/>
        <v>-1932930.5399999986</v>
      </c>
      <c r="AU46" s="1144">
        <f t="shared" si="7"/>
        <v>0</v>
      </c>
      <c r="AV46" s="897">
        <f t="shared" si="1"/>
        <v>0</v>
      </c>
      <c r="AW46" s="1079">
        <f t="shared" si="2"/>
        <v>-966465.26999999932</v>
      </c>
      <c r="AX46" s="1145">
        <f t="shared" si="11"/>
        <v>0</v>
      </c>
      <c r="AY46" s="897">
        <f t="shared" si="0"/>
        <v>0</v>
      </c>
      <c r="AZ46" s="1146">
        <f t="shared" si="3"/>
        <v>-966465.26999999932</v>
      </c>
      <c r="BB46" s="674"/>
      <c r="BC46" s="101"/>
    </row>
    <row r="47" spans="1:55" s="210" customFormat="1" ht="15" customHeight="1" thickBot="1" x14ac:dyDescent="0.25">
      <c r="A47" s="974"/>
      <c r="B47" s="1017" t="s">
        <v>290</v>
      </c>
      <c r="C47" s="977"/>
      <c r="D47" s="973"/>
      <c r="E47" s="976"/>
      <c r="F47" s="994"/>
      <c r="G47" s="995"/>
      <c r="H47" s="992"/>
      <c r="I47" s="999"/>
      <c r="J47" s="994"/>
      <c r="K47" s="999"/>
      <c r="L47" s="994"/>
      <c r="M47" s="999"/>
      <c r="N47" s="994"/>
      <c r="O47" s="995"/>
      <c r="P47" s="994"/>
      <c r="Q47" s="995"/>
      <c r="R47" s="994"/>
      <c r="S47" s="995"/>
      <c r="T47" s="998"/>
      <c r="U47" s="995">
        <f>-240083</f>
        <v>-240083</v>
      </c>
      <c r="V47" s="992"/>
      <c r="W47" s="997"/>
      <c r="X47" s="992"/>
      <c r="Y47" s="997"/>
      <c r="Z47" s="998"/>
      <c r="AA47" s="995"/>
      <c r="AB47" s="998"/>
      <c r="AC47" s="995"/>
      <c r="AD47" s="998"/>
      <c r="AE47" s="999"/>
      <c r="AF47" s="994"/>
      <c r="AG47" s="995"/>
      <c r="AH47" s="994"/>
      <c r="AI47" s="997"/>
      <c r="AJ47" s="1154"/>
      <c r="AK47" s="1155"/>
      <c r="AL47" s="1154"/>
      <c r="AM47" s="1155"/>
      <c r="AN47" s="1154"/>
      <c r="AO47" s="1155"/>
      <c r="AP47" s="994"/>
      <c r="AQ47" s="997"/>
      <c r="AR47" s="1248">
        <f t="shared" si="4"/>
        <v>0</v>
      </c>
      <c r="AS47" s="1019">
        <f t="shared" si="10"/>
        <v>-240083</v>
      </c>
      <c r="AT47" s="1078">
        <f t="shared" si="6"/>
        <v>-2173013.5399999986</v>
      </c>
      <c r="AU47" s="1133">
        <f t="shared" si="7"/>
        <v>0</v>
      </c>
      <c r="AV47" s="858">
        <f t="shared" si="1"/>
        <v>0</v>
      </c>
      <c r="AW47" s="1081">
        <f t="shared" si="2"/>
        <v>-1086506.7699999993</v>
      </c>
      <c r="AX47" s="1133">
        <f t="shared" si="11"/>
        <v>0</v>
      </c>
      <c r="AY47" s="858">
        <f t="shared" si="0"/>
        <v>-240083</v>
      </c>
      <c r="AZ47" s="859">
        <f t="shared" si="3"/>
        <v>-1086506.7699999993</v>
      </c>
      <c r="BB47" s="674"/>
      <c r="BC47" s="675"/>
    </row>
    <row r="48" spans="1:55" s="210" customFormat="1" ht="15" customHeight="1" x14ac:dyDescent="0.2">
      <c r="A48" s="1000" t="s">
        <v>617</v>
      </c>
      <c r="B48" s="1176" t="s">
        <v>287</v>
      </c>
      <c r="C48" s="1002"/>
      <c r="D48" s="1003"/>
      <c r="E48" s="1004"/>
      <c r="F48" s="1005"/>
      <c r="G48" s="1006"/>
      <c r="H48" s="1003"/>
      <c r="I48" s="1010"/>
      <c r="J48" s="1005"/>
      <c r="K48" s="1010"/>
      <c r="L48" s="1005"/>
      <c r="M48" s="1010"/>
      <c r="N48" s="1005"/>
      <c r="O48" s="1006"/>
      <c r="P48" s="1005"/>
      <c r="Q48" s="1006"/>
      <c r="R48" s="1005"/>
      <c r="S48" s="1006"/>
      <c r="T48" s="1009"/>
      <c r="U48" s="1006"/>
      <c r="V48" s="1003"/>
      <c r="W48" s="1008"/>
      <c r="X48" s="1003"/>
      <c r="Y48" s="1008"/>
      <c r="Z48" s="1009"/>
      <c r="AA48" s="1006"/>
      <c r="AB48" s="1009"/>
      <c r="AC48" s="1006"/>
      <c r="AD48" s="1009"/>
      <c r="AE48" s="1010"/>
      <c r="AF48" s="1005"/>
      <c r="AG48" s="1006"/>
      <c r="AH48" s="1005"/>
      <c r="AI48" s="1008"/>
      <c r="AJ48" s="1026"/>
      <c r="AK48" s="1136"/>
      <c r="AL48" s="1026"/>
      <c r="AM48" s="1136"/>
      <c r="AN48" s="1026"/>
      <c r="AO48" s="1136"/>
      <c r="AP48" s="1005"/>
      <c r="AQ48" s="1008"/>
      <c r="AR48" s="1137">
        <f t="shared" si="4"/>
        <v>0</v>
      </c>
      <c r="AS48" s="897">
        <f t="shared" si="10"/>
        <v>0</v>
      </c>
      <c r="AT48" s="1080">
        <f t="shared" si="6"/>
        <v>-2173013.5399999986</v>
      </c>
      <c r="AU48" s="1139">
        <f t="shared" si="7"/>
        <v>0</v>
      </c>
      <c r="AV48" s="1138">
        <f t="shared" si="1"/>
        <v>0</v>
      </c>
      <c r="AW48" s="1140">
        <f t="shared" si="2"/>
        <v>-1086506.7699999993</v>
      </c>
      <c r="AX48" s="1141">
        <f t="shared" si="11"/>
        <v>0</v>
      </c>
      <c r="AY48" s="1138">
        <f t="shared" si="0"/>
        <v>0</v>
      </c>
      <c r="AZ48" s="1142">
        <f t="shared" si="3"/>
        <v>-1086506.7699999993</v>
      </c>
      <c r="BB48" s="674"/>
      <c r="BC48" s="676"/>
    </row>
    <row r="49" spans="1:72" s="210" customFormat="1" ht="15" customHeight="1" x14ac:dyDescent="0.2">
      <c r="A49" s="974"/>
      <c r="B49" s="1017" t="s">
        <v>288</v>
      </c>
      <c r="C49" s="977"/>
      <c r="D49" s="973"/>
      <c r="E49" s="976"/>
      <c r="F49" s="987"/>
      <c r="G49" s="966"/>
      <c r="H49" s="973"/>
      <c r="I49" s="971"/>
      <c r="J49" s="987"/>
      <c r="K49" s="971"/>
      <c r="L49" s="987"/>
      <c r="M49" s="971"/>
      <c r="N49" s="987"/>
      <c r="O49" s="966"/>
      <c r="P49" s="987"/>
      <c r="Q49" s="966"/>
      <c r="R49" s="987"/>
      <c r="S49" s="966"/>
      <c r="T49" s="988"/>
      <c r="U49" s="966"/>
      <c r="V49" s="973"/>
      <c r="W49" s="969"/>
      <c r="X49" s="973"/>
      <c r="Y49" s="969"/>
      <c r="Z49" s="988"/>
      <c r="AA49" s="966"/>
      <c r="AB49" s="988"/>
      <c r="AC49" s="966"/>
      <c r="AD49" s="988"/>
      <c r="AE49" s="971"/>
      <c r="AF49" s="987"/>
      <c r="AG49" s="966"/>
      <c r="AH49" s="987"/>
      <c r="AI49" s="969"/>
      <c r="AJ49" s="970"/>
      <c r="AK49" s="1143"/>
      <c r="AL49" s="970"/>
      <c r="AM49" s="1143"/>
      <c r="AN49" s="970"/>
      <c r="AO49" s="1143"/>
      <c r="AP49" s="987"/>
      <c r="AQ49" s="969"/>
      <c r="AR49" s="1137">
        <f t="shared" si="4"/>
        <v>0</v>
      </c>
      <c r="AS49" s="897">
        <f t="shared" si="10"/>
        <v>0</v>
      </c>
      <c r="AT49" s="1078">
        <f t="shared" si="6"/>
        <v>-2173013.5399999986</v>
      </c>
      <c r="AU49" s="1144">
        <f t="shared" si="7"/>
        <v>0</v>
      </c>
      <c r="AV49" s="897">
        <f t="shared" si="1"/>
        <v>0</v>
      </c>
      <c r="AW49" s="1079">
        <f t="shared" si="2"/>
        <v>-1086506.7699999993</v>
      </c>
      <c r="AX49" s="1145">
        <f t="shared" si="11"/>
        <v>0</v>
      </c>
      <c r="AY49" s="897">
        <f t="shared" si="0"/>
        <v>0</v>
      </c>
      <c r="AZ49" s="1146">
        <f t="shared" si="3"/>
        <v>-1086506.7699999993</v>
      </c>
      <c r="BB49" s="674"/>
      <c r="BC49" s="676"/>
    </row>
    <row r="50" spans="1:72" s="210" customFormat="1" ht="15" customHeight="1" x14ac:dyDescent="0.2">
      <c r="A50" s="974"/>
      <c r="B50" s="1017" t="s">
        <v>289</v>
      </c>
      <c r="C50" s="977"/>
      <c r="D50" s="973"/>
      <c r="E50" s="976"/>
      <c r="F50" s="987"/>
      <c r="G50" s="966"/>
      <c r="H50" s="973"/>
      <c r="I50" s="971"/>
      <c r="J50" s="987"/>
      <c r="K50" s="971"/>
      <c r="L50" s="987"/>
      <c r="M50" s="971"/>
      <c r="N50" s="987"/>
      <c r="O50" s="966"/>
      <c r="P50" s="987"/>
      <c r="Q50" s="966"/>
      <c r="R50" s="987"/>
      <c r="S50" s="966"/>
      <c r="T50" s="988"/>
      <c r="U50" s="966"/>
      <c r="V50" s="973"/>
      <c r="W50" s="969"/>
      <c r="X50" s="973"/>
      <c r="Y50" s="969"/>
      <c r="Z50" s="988"/>
      <c r="AA50" s="966"/>
      <c r="AB50" s="988"/>
      <c r="AC50" s="966"/>
      <c r="AD50" s="988"/>
      <c r="AE50" s="971"/>
      <c r="AF50" s="987"/>
      <c r="AG50" s="966"/>
      <c r="AH50" s="987"/>
      <c r="AI50" s="969"/>
      <c r="AJ50" s="970"/>
      <c r="AK50" s="1143"/>
      <c r="AL50" s="970"/>
      <c r="AM50" s="1143"/>
      <c r="AN50" s="970"/>
      <c r="AO50" s="1143"/>
      <c r="AP50" s="987"/>
      <c r="AQ50" s="969"/>
      <c r="AR50" s="1137">
        <f t="shared" si="4"/>
        <v>0</v>
      </c>
      <c r="AS50" s="897">
        <f t="shared" si="10"/>
        <v>0</v>
      </c>
      <c r="AT50" s="1078">
        <f t="shared" si="6"/>
        <v>-2173013.5399999986</v>
      </c>
      <c r="AU50" s="1144">
        <f t="shared" si="7"/>
        <v>0</v>
      </c>
      <c r="AV50" s="897">
        <f t="shared" si="1"/>
        <v>0</v>
      </c>
      <c r="AW50" s="1079">
        <f t="shared" si="2"/>
        <v>-1086506.7699999993</v>
      </c>
      <c r="AX50" s="1145">
        <f t="shared" si="11"/>
        <v>0</v>
      </c>
      <c r="AY50" s="897">
        <f t="shared" si="0"/>
        <v>0</v>
      </c>
      <c r="AZ50" s="1146">
        <f t="shared" si="3"/>
        <v>-1086506.7699999993</v>
      </c>
      <c r="BB50" s="674"/>
      <c r="BC50" s="676"/>
    </row>
    <row r="51" spans="1:72" s="210" customFormat="1" ht="15" customHeight="1" thickBot="1" x14ac:dyDescent="0.25">
      <c r="A51" s="1063"/>
      <c r="B51" s="1177" t="s">
        <v>290</v>
      </c>
      <c r="C51" s="1046"/>
      <c r="D51" s="1020"/>
      <c r="E51" s="1147"/>
      <c r="F51" s="1178"/>
      <c r="G51" s="1019"/>
      <c r="H51" s="1020"/>
      <c r="I51" s="1024"/>
      <c r="J51" s="1178"/>
      <c r="K51" s="1024"/>
      <c r="L51" s="1178"/>
      <c r="M51" s="1024"/>
      <c r="N51" s="1178"/>
      <c r="O51" s="1019"/>
      <c r="P51" s="1178"/>
      <c r="Q51" s="1019"/>
      <c r="R51" s="1178"/>
      <c r="S51" s="1019"/>
      <c r="T51" s="1020"/>
      <c r="U51" s="1019">
        <v>-249929</v>
      </c>
      <c r="V51" s="1020"/>
      <c r="W51" s="1022"/>
      <c r="X51" s="1020"/>
      <c r="Y51" s="1022"/>
      <c r="Z51" s="1179"/>
      <c r="AA51" s="1019"/>
      <c r="AB51" s="1179"/>
      <c r="AC51" s="1019"/>
      <c r="AD51" s="1179"/>
      <c r="AE51" s="1024"/>
      <c r="AF51" s="1178"/>
      <c r="AG51" s="1019"/>
      <c r="AH51" s="1178"/>
      <c r="AI51" s="1022"/>
      <c r="AJ51" s="1023"/>
      <c r="AK51" s="1131"/>
      <c r="AL51" s="1023"/>
      <c r="AM51" s="1131"/>
      <c r="AN51" s="1023"/>
      <c r="AO51" s="1131"/>
      <c r="AP51" s="1178"/>
      <c r="AQ51" s="1022"/>
      <c r="AR51" s="1137">
        <f t="shared" si="4"/>
        <v>0</v>
      </c>
      <c r="AS51" s="897">
        <f t="shared" si="10"/>
        <v>-249929</v>
      </c>
      <c r="AT51" s="1079">
        <f t="shared" si="6"/>
        <v>-2422942.5399999986</v>
      </c>
      <c r="AU51" s="1133">
        <f t="shared" si="7"/>
        <v>0</v>
      </c>
      <c r="AV51" s="858">
        <f t="shared" si="1"/>
        <v>0</v>
      </c>
      <c r="AW51" s="1081">
        <f t="shared" si="2"/>
        <v>-1211471.2699999993</v>
      </c>
      <c r="AX51" s="1145">
        <f t="shared" si="11"/>
        <v>0</v>
      </c>
      <c r="AY51" s="897">
        <f>SUM(G51,I51,K51,M51,Q51,S51,U51,Y51,AA51,AC51,AG51,AM51,AO51,AQ51)</f>
        <v>-249929</v>
      </c>
      <c r="AZ51" s="1146">
        <f t="shared" si="3"/>
        <v>-1211471.2699999993</v>
      </c>
      <c r="BB51" s="674"/>
      <c r="BC51" s="675"/>
    </row>
    <row r="52" spans="1:72" s="211" customFormat="1" ht="15" customHeight="1" thickBot="1" x14ac:dyDescent="0.25">
      <c r="A52" s="1180" t="s">
        <v>294</v>
      </c>
      <c r="B52" s="1181"/>
      <c r="C52" s="1182">
        <f>SUM(C7:C47)</f>
        <v>-10720652.109999999</v>
      </c>
      <c r="D52" s="1183">
        <f t="shared" ref="D52:AE52" si="12">SUM(D7:D47)</f>
        <v>2400000</v>
      </c>
      <c r="E52" s="1184">
        <f t="shared" si="12"/>
        <v>0</v>
      </c>
      <c r="F52" s="1185">
        <f t="shared" si="12"/>
        <v>586000.38</v>
      </c>
      <c r="G52" s="1184">
        <f t="shared" si="12"/>
        <v>-585999.99</v>
      </c>
      <c r="H52" s="1184">
        <f t="shared" si="12"/>
        <v>0</v>
      </c>
      <c r="I52" s="1186">
        <f t="shared" si="12"/>
        <v>0</v>
      </c>
      <c r="J52" s="1187">
        <f t="shared" si="12"/>
        <v>750000</v>
      </c>
      <c r="K52" s="1184">
        <f t="shared" si="12"/>
        <v>-750000</v>
      </c>
      <c r="L52" s="1185">
        <f t="shared" si="12"/>
        <v>0</v>
      </c>
      <c r="M52" s="1186">
        <f t="shared" si="12"/>
        <v>0</v>
      </c>
      <c r="N52" s="1185">
        <f t="shared" si="12"/>
        <v>2960000</v>
      </c>
      <c r="O52" s="1184">
        <f t="shared" si="12"/>
        <v>0</v>
      </c>
      <c r="P52" s="1185">
        <f t="shared" si="12"/>
        <v>0</v>
      </c>
      <c r="Q52" s="1184">
        <f t="shared" si="12"/>
        <v>0</v>
      </c>
      <c r="R52" s="1185">
        <f t="shared" si="12"/>
        <v>730000.33000000007</v>
      </c>
      <c r="S52" s="1184">
        <f t="shared" si="12"/>
        <v>-730000</v>
      </c>
      <c r="T52" s="1187">
        <f t="shared" si="12"/>
        <v>895582</v>
      </c>
      <c r="U52" s="1184">
        <f>SUM(U7:U51)</f>
        <v>-951262</v>
      </c>
      <c r="V52" s="1187">
        <f t="shared" si="12"/>
        <v>1062500</v>
      </c>
      <c r="W52" s="1186">
        <f t="shared" si="12"/>
        <v>-1069111.1499999999</v>
      </c>
      <c r="X52" s="1185">
        <f t="shared" si="12"/>
        <v>0</v>
      </c>
      <c r="Y52" s="1186">
        <f t="shared" si="12"/>
        <v>0</v>
      </c>
      <c r="Z52" s="1187">
        <f t="shared" si="12"/>
        <v>0</v>
      </c>
      <c r="AA52" s="1184">
        <f t="shared" si="12"/>
        <v>0</v>
      </c>
      <c r="AB52" s="1187">
        <f t="shared" si="12"/>
        <v>400000</v>
      </c>
      <c r="AC52" s="1184">
        <f t="shared" si="12"/>
        <v>-400000</v>
      </c>
      <c r="AD52" s="1187">
        <f t="shared" si="12"/>
        <v>220000</v>
      </c>
      <c r="AE52" s="1188">
        <f t="shared" si="12"/>
        <v>-220000</v>
      </c>
      <c r="AF52" s="1185">
        <f t="shared" ref="AF52:AO52" si="13">SUM(AF7:AF46)</f>
        <v>0</v>
      </c>
      <c r="AG52" s="1184">
        <f t="shared" si="13"/>
        <v>0</v>
      </c>
      <c r="AH52" s="1187">
        <f t="shared" si="13"/>
        <v>450000</v>
      </c>
      <c r="AI52" s="1188">
        <f t="shared" si="13"/>
        <v>-450000</v>
      </c>
      <c r="AJ52" s="1185">
        <f t="shared" si="13"/>
        <v>370000</v>
      </c>
      <c r="AK52" s="1186">
        <f t="shared" si="13"/>
        <v>-370000</v>
      </c>
      <c r="AL52" s="1189">
        <f t="shared" si="13"/>
        <v>300000</v>
      </c>
      <c r="AM52" s="1188">
        <f t="shared" si="13"/>
        <v>-300000</v>
      </c>
      <c r="AN52" s="1188">
        <f t="shared" si="13"/>
        <v>75000</v>
      </c>
      <c r="AO52" s="1188">
        <f t="shared" si="13"/>
        <v>-75000</v>
      </c>
      <c r="AP52" s="1185">
        <f>SUM(AP7:AP47)</f>
        <v>3000000</v>
      </c>
      <c r="AQ52" s="1188">
        <f>SUM(AQ7:AQ47)</f>
        <v>0</v>
      </c>
      <c r="AR52" s="1190">
        <f>SUM(D52,F52,H52,J52,L52,N52,P52,R52,T52,V52,X52,Z52,AB52,AD52,AF52,AH52,AJ52,AL52,AN52,AP52)</f>
        <v>14199082.710000001</v>
      </c>
      <c r="AS52" s="1191">
        <f>SUM(E52,G52,I52,K52,M52,O52,Q52,S52,U52,W52,Y52,AA52,AC52,AE52,AI52,AK52,AM52,AO52,AQ52)</f>
        <v>-5901373.1400000006</v>
      </c>
      <c r="AT52" s="1192"/>
      <c r="AU52" s="1183">
        <f>SUM(AU7:AU47)</f>
        <v>7462500</v>
      </c>
      <c r="AV52" s="1193">
        <f>SUM(AV7:AV51)</f>
        <v>-2109111.15</v>
      </c>
      <c r="AW52" s="1194"/>
      <c r="AX52" s="860">
        <f>SUM(AX7:AX47)</f>
        <v>6736582.71</v>
      </c>
      <c r="AY52" s="861">
        <f>SUM(AY7:AY51)</f>
        <v>-3792261.99</v>
      </c>
      <c r="AZ52" s="862"/>
      <c r="BB52" s="677"/>
      <c r="BC52" s="678"/>
    </row>
    <row r="53" spans="1:72" ht="13.5" thickBot="1" x14ac:dyDescent="0.25">
      <c r="A53" s="928"/>
      <c r="B53" s="929"/>
      <c r="C53" s="926"/>
      <c r="BB53" s="934"/>
      <c r="BC53" s="934"/>
      <c r="BD53" s="359"/>
      <c r="BE53" s="359"/>
      <c r="BF53" s="359"/>
    </row>
    <row r="54" spans="1:72" ht="12.75" customHeight="1" x14ac:dyDescent="0.2">
      <c r="A54" s="936"/>
      <c r="B54" s="937"/>
      <c r="C54" s="938"/>
      <c r="D54" s="938"/>
      <c r="E54" s="939"/>
      <c r="F54" s="939"/>
      <c r="G54" s="939"/>
      <c r="H54" s="939"/>
      <c r="I54" s="939"/>
      <c r="J54" s="939"/>
      <c r="K54" s="939"/>
      <c r="L54" s="939"/>
      <c r="M54" s="939"/>
      <c r="N54" s="939"/>
      <c r="O54" s="939"/>
      <c r="P54" s="939"/>
      <c r="Q54" s="939"/>
      <c r="R54" s="939"/>
      <c r="S54" s="939"/>
      <c r="T54" s="939"/>
      <c r="U54" s="939"/>
      <c r="V54" s="939"/>
      <c r="W54" s="939"/>
      <c r="X54" s="939"/>
      <c r="Y54" s="939"/>
      <c r="Z54" s="939"/>
      <c r="AA54" s="939"/>
      <c r="AB54" s="939"/>
      <c r="AC54" s="939"/>
      <c r="AD54" s="939"/>
      <c r="AE54" s="1085" t="s">
        <v>556</v>
      </c>
      <c r="AF54" s="1085"/>
      <c r="AG54" s="1085"/>
      <c r="AH54" s="939"/>
      <c r="AI54" s="939"/>
      <c r="AJ54" s="1084"/>
      <c r="AK54" s="1195"/>
      <c r="AR54" s="93"/>
      <c r="AS54" s="93"/>
      <c r="AT54" s="93"/>
      <c r="AW54" s="619"/>
      <c r="AX54" s="712"/>
      <c r="AY54" s="12"/>
      <c r="AZ54" s="12"/>
      <c r="BA54" s="619"/>
      <c r="BB54" s="1196"/>
      <c r="BC54" s="1197"/>
      <c r="BD54" s="1198"/>
      <c r="BE54" s="359"/>
      <c r="BF54" s="679"/>
      <c r="BG54" s="680"/>
      <c r="BP54" s="12"/>
    </row>
    <row r="55" spans="1:72" ht="12.75" customHeight="1" x14ac:dyDescent="0.2">
      <c r="A55" s="1245"/>
      <c r="B55" s="940"/>
      <c r="C55" s="941"/>
      <c r="D55" s="942"/>
      <c r="E55" s="943" t="s">
        <v>271</v>
      </c>
      <c r="F55" s="944"/>
      <c r="G55" s="943" t="s">
        <v>272</v>
      </c>
      <c r="H55" s="944"/>
      <c r="I55" s="944" t="s">
        <v>273</v>
      </c>
      <c r="J55" s="944"/>
      <c r="K55" s="944" t="s">
        <v>274</v>
      </c>
      <c r="L55" s="944"/>
      <c r="M55" s="944"/>
      <c r="N55" s="943" t="s">
        <v>275</v>
      </c>
      <c r="O55" s="943"/>
      <c r="P55" s="943"/>
      <c r="Q55" s="943"/>
      <c r="R55" s="943" t="s">
        <v>276</v>
      </c>
      <c r="S55" s="943"/>
      <c r="T55" s="943" t="s">
        <v>325</v>
      </c>
      <c r="U55" s="943"/>
      <c r="V55" s="943" t="s">
        <v>430</v>
      </c>
      <c r="W55" s="943"/>
      <c r="X55" s="943" t="s">
        <v>511</v>
      </c>
      <c r="Y55" s="943"/>
      <c r="Z55" s="943" t="s">
        <v>584</v>
      </c>
      <c r="AA55" s="943"/>
      <c r="AB55" s="943" t="s">
        <v>585</v>
      </c>
      <c r="AC55" s="943"/>
      <c r="AD55" s="943" t="s">
        <v>702</v>
      </c>
      <c r="AE55" s="943" t="s">
        <v>705</v>
      </c>
      <c r="AF55" s="1086"/>
      <c r="AG55" s="1086"/>
      <c r="AH55" s="1087" t="s">
        <v>295</v>
      </c>
      <c r="AI55" s="1087"/>
      <c r="AJ55" s="1088"/>
      <c r="AK55" s="1199"/>
      <c r="AR55" s="1272">
        <f>AH57+AH58</f>
        <v>8297709.5700000012</v>
      </c>
      <c r="AS55" s="1270">
        <f>AR52+AS52</f>
        <v>8297709.5700000003</v>
      </c>
      <c r="AT55" s="93"/>
      <c r="AW55" s="12"/>
      <c r="AX55" s="712"/>
      <c r="AY55" s="12"/>
      <c r="AZ55" s="12"/>
      <c r="BA55" s="177"/>
      <c r="BB55" s="1196"/>
      <c r="BC55" s="1200"/>
      <c r="BD55" s="1201"/>
      <c r="BE55" s="359"/>
      <c r="BF55" s="679"/>
      <c r="BG55" s="934"/>
      <c r="BP55" s="12"/>
    </row>
    <row r="56" spans="1:72" x14ac:dyDescent="0.2">
      <c r="A56" s="1245"/>
      <c r="B56" s="940"/>
      <c r="C56" s="941"/>
      <c r="D56" s="942"/>
      <c r="E56" s="942"/>
      <c r="F56" s="942"/>
      <c r="G56" s="942"/>
      <c r="H56" s="942"/>
      <c r="I56" s="942"/>
      <c r="J56" s="942"/>
      <c r="K56" s="942"/>
      <c r="L56" s="942"/>
      <c r="M56" s="942"/>
      <c r="N56" s="942"/>
      <c r="O56" s="942"/>
      <c r="P56" s="942"/>
      <c r="Q56" s="942"/>
      <c r="R56" s="942"/>
      <c r="S56" s="942"/>
      <c r="T56" s="942"/>
      <c r="U56" s="942"/>
      <c r="V56" s="942"/>
      <c r="W56" s="942"/>
      <c r="X56" s="942"/>
      <c r="Y56" s="942"/>
      <c r="Z56" s="942"/>
      <c r="AA56" s="942"/>
      <c r="AB56" s="942"/>
      <c r="AC56" s="942"/>
      <c r="AD56" s="942"/>
      <c r="AE56" s="942"/>
      <c r="AF56" s="942"/>
      <c r="AG56" s="942"/>
      <c r="AH56" s="942"/>
      <c r="AI56" s="945"/>
      <c r="AJ56" s="1202" t="s">
        <v>296</v>
      </c>
      <c r="AK56" s="1203"/>
      <c r="AR56" s="1273" t="s">
        <v>735</v>
      </c>
      <c r="AS56" s="1271" t="s">
        <v>735</v>
      </c>
      <c r="AT56" s="93"/>
      <c r="AW56" s="12"/>
      <c r="AX56" s="619">
        <f>AR52</f>
        <v>14199082.710000001</v>
      </c>
      <c r="AY56" s="1204">
        <f>AU52+AX52</f>
        <v>14199082.710000001</v>
      </c>
      <c r="AZ56" s="1204">
        <f>AX56-AY56</f>
        <v>0</v>
      </c>
      <c r="BA56" s="177"/>
      <c r="BB56" s="1196"/>
      <c r="BC56" s="1196"/>
      <c r="BD56" s="1205"/>
      <c r="BE56" s="359"/>
      <c r="BF56" s="680"/>
      <c r="BG56" s="680"/>
      <c r="BP56" s="12"/>
    </row>
    <row r="57" spans="1:72" x14ac:dyDescent="0.2">
      <c r="A57" s="1350" t="s">
        <v>297</v>
      </c>
      <c r="B57" s="1351"/>
      <c r="C57" s="1351"/>
      <c r="D57" s="947" t="s">
        <v>622</v>
      </c>
      <c r="E57" s="1310">
        <f>SUM(D52)</f>
        <v>2400000</v>
      </c>
      <c r="F57" s="1310"/>
      <c r="G57" s="1367">
        <f>(F52+H52)</f>
        <v>586000.38</v>
      </c>
      <c r="H57" s="1367"/>
      <c r="I57" s="948">
        <f>(J52+L52)</f>
        <v>750000</v>
      </c>
      <c r="J57" s="942"/>
      <c r="K57" s="948">
        <f>(L52)</f>
        <v>0</v>
      </c>
      <c r="L57" s="948"/>
      <c r="M57" s="942"/>
      <c r="N57" s="963">
        <f>N52</f>
        <v>2960000</v>
      </c>
      <c r="O57" s="959"/>
      <c r="P57" s="959"/>
      <c r="Q57" s="959"/>
      <c r="R57" s="961">
        <f>P52</f>
        <v>0</v>
      </c>
      <c r="S57" s="959"/>
      <c r="T57" s="961">
        <f>R52+T52+V52</f>
        <v>2688082.33</v>
      </c>
      <c r="U57" s="959"/>
      <c r="V57" s="961">
        <f>X52+AF52</f>
        <v>0</v>
      </c>
      <c r="W57" s="959"/>
      <c r="X57" s="1364">
        <f>Z52+AB52+AD52</f>
        <v>620000</v>
      </c>
      <c r="Y57" s="1364"/>
      <c r="Z57" s="961">
        <f>AF52</f>
        <v>0</v>
      </c>
      <c r="AA57" s="961"/>
      <c r="AB57" s="961">
        <f>AH52</f>
        <v>450000</v>
      </c>
      <c r="AC57" s="959"/>
      <c r="AD57" s="961">
        <f>AJ52+AL52+AN52</f>
        <v>745000</v>
      </c>
      <c r="AE57" s="963">
        <f>AP52</f>
        <v>3000000</v>
      </c>
      <c r="AF57" s="942"/>
      <c r="AG57" s="947" t="s">
        <v>622</v>
      </c>
      <c r="AH57" s="1090">
        <f>SUM(E57:AE57)</f>
        <v>14199082.710000001</v>
      </c>
      <c r="AI57" s="1090"/>
      <c r="AJ57" s="1094">
        <f>AR52</f>
        <v>14199082.710000001</v>
      </c>
      <c r="AK57" s="1206"/>
      <c r="AR57" s="93"/>
      <c r="AS57" s="93"/>
      <c r="AT57" s="590"/>
      <c r="AW57" s="12"/>
      <c r="AX57" s="12"/>
      <c r="AY57" s="12"/>
      <c r="AZ57" s="1204"/>
      <c r="BA57" s="177"/>
      <c r="BB57" s="767"/>
      <c r="BC57" s="767"/>
      <c r="BD57" s="768"/>
      <c r="BF57" s="934"/>
      <c r="BG57" s="934"/>
      <c r="BP57" s="12"/>
    </row>
    <row r="58" spans="1:72" x14ac:dyDescent="0.2">
      <c r="A58" s="1350" t="s">
        <v>298</v>
      </c>
      <c r="B58" s="1351"/>
      <c r="C58" s="1351"/>
      <c r="D58" s="947" t="s">
        <v>622</v>
      </c>
      <c r="E58" s="1092">
        <f>SUM(E52)</f>
        <v>0</v>
      </c>
      <c r="F58" s="958"/>
      <c r="G58" s="1364">
        <f>G52+I52</f>
        <v>-585999.99</v>
      </c>
      <c r="H58" s="1364"/>
      <c r="I58" s="961">
        <f>K52+M52</f>
        <v>-750000</v>
      </c>
      <c r="J58" s="958"/>
      <c r="K58" s="961">
        <f>L52</f>
        <v>0</v>
      </c>
      <c r="L58" s="958"/>
      <c r="M58" s="958"/>
      <c r="N58" s="963">
        <f>O52</f>
        <v>0</v>
      </c>
      <c r="O58" s="959"/>
      <c r="P58" s="959"/>
      <c r="Q58" s="959"/>
      <c r="R58" s="961">
        <f>P52</f>
        <v>0</v>
      </c>
      <c r="S58" s="958"/>
      <c r="T58" s="961">
        <f>S52+U52+W52</f>
        <v>-2750373.15</v>
      </c>
      <c r="U58" s="958"/>
      <c r="V58" s="961">
        <f>Y52+AG52</f>
        <v>0</v>
      </c>
      <c r="W58" s="958"/>
      <c r="X58" s="1364">
        <f>AA52+AC52+AE52</f>
        <v>-620000</v>
      </c>
      <c r="Y58" s="1364"/>
      <c r="Z58" s="961">
        <f>AG52</f>
        <v>0</v>
      </c>
      <c r="AA58" s="961"/>
      <c r="AB58" s="961">
        <f>AI52</f>
        <v>-450000</v>
      </c>
      <c r="AC58" s="958"/>
      <c r="AD58" s="961">
        <f>AK52+AM52+AO52</f>
        <v>-745000</v>
      </c>
      <c r="AE58" s="963">
        <f>AQ52</f>
        <v>0</v>
      </c>
      <c r="AF58" s="942"/>
      <c r="AG58" s="947" t="s">
        <v>622</v>
      </c>
      <c r="AH58" s="1091">
        <f>SUM(E58:AE58)</f>
        <v>-5901373.1399999997</v>
      </c>
      <c r="AI58" s="1091"/>
      <c r="AJ58" s="1094">
        <f>AS52</f>
        <v>-5901373.1400000006</v>
      </c>
      <c r="AK58" s="1206"/>
      <c r="AR58" s="93"/>
      <c r="AS58" s="93"/>
      <c r="AT58" s="590"/>
      <c r="AW58" s="619"/>
      <c r="AX58" s="619">
        <f>AS52</f>
        <v>-5901373.1400000006</v>
      </c>
      <c r="AY58" s="1204">
        <f>AV52+AY52</f>
        <v>-5901373.1400000006</v>
      </c>
      <c r="AZ58" s="1204">
        <f t="shared" ref="AZ58" si="14">AX58-AY58</f>
        <v>0</v>
      </c>
      <c r="BA58" s="177"/>
      <c r="BB58" s="767"/>
      <c r="BC58" s="767"/>
      <c r="BD58" s="768"/>
      <c r="BP58" s="12"/>
    </row>
    <row r="59" spans="1:72" x14ac:dyDescent="0.2">
      <c r="A59" s="1350" t="s">
        <v>523</v>
      </c>
      <c r="B59" s="1351"/>
      <c r="C59" s="1351"/>
      <c r="D59" s="947" t="s">
        <v>622</v>
      </c>
      <c r="E59" s="1353">
        <f>E57+E58</f>
        <v>2400000</v>
      </c>
      <c r="F59" s="1353"/>
      <c r="G59" s="961">
        <f>G57+G58</f>
        <v>0.39000000001396984</v>
      </c>
      <c r="H59" s="958"/>
      <c r="I59" s="961">
        <f>I57+I58</f>
        <v>0</v>
      </c>
      <c r="J59" s="958"/>
      <c r="K59" s="961">
        <f>K57+K58</f>
        <v>0</v>
      </c>
      <c r="L59" s="958"/>
      <c r="M59" s="958"/>
      <c r="N59" s="963">
        <f>N57+N58</f>
        <v>2960000</v>
      </c>
      <c r="O59" s="959"/>
      <c r="P59" s="959"/>
      <c r="Q59" s="959"/>
      <c r="R59" s="961">
        <f>R57+R58</f>
        <v>0</v>
      </c>
      <c r="S59" s="958"/>
      <c r="T59" s="961">
        <v>0</v>
      </c>
      <c r="U59" s="958"/>
      <c r="V59" s="961">
        <f>V57+V58</f>
        <v>0</v>
      </c>
      <c r="W59" s="958"/>
      <c r="X59" s="1364">
        <f>X57+X58</f>
        <v>0</v>
      </c>
      <c r="Y59" s="1364"/>
      <c r="Z59" s="961">
        <f>Z57+Z58</f>
        <v>0</v>
      </c>
      <c r="AA59" s="961"/>
      <c r="AB59" s="961">
        <f>AB57+AB58</f>
        <v>0</v>
      </c>
      <c r="AC59" s="958"/>
      <c r="AD59" s="961">
        <f>AD57+AD58</f>
        <v>0</v>
      </c>
      <c r="AE59" s="963">
        <f>AE57+AE58</f>
        <v>3000000</v>
      </c>
      <c r="AF59" s="942"/>
      <c r="AG59" s="947" t="s">
        <v>622</v>
      </c>
      <c r="AH59" s="1092">
        <f>SUM(E59:AE59)</f>
        <v>8360000.3900000006</v>
      </c>
      <c r="AI59" s="1092"/>
      <c r="AJ59" s="1094">
        <f>SUM(D52,N52,AP52)</f>
        <v>8360000</v>
      </c>
      <c r="AK59" s="1206"/>
      <c r="AR59" s="93"/>
      <c r="AS59" s="93"/>
      <c r="AT59" s="93"/>
      <c r="AW59" s="93"/>
      <c r="AX59" s="12"/>
      <c r="AY59" s="12"/>
      <c r="AZ59" s="12"/>
      <c r="BA59" s="12"/>
      <c r="BB59" s="177"/>
      <c r="BC59" s="12"/>
      <c r="BD59" s="12"/>
      <c r="BE59" s="177"/>
      <c r="BF59" s="767"/>
      <c r="BG59" s="767"/>
      <c r="BH59" s="768"/>
      <c r="BT59" s="12"/>
    </row>
    <row r="60" spans="1:72" x14ac:dyDescent="0.2">
      <c r="A60" s="1244"/>
      <c r="B60" s="949"/>
      <c r="C60" s="942"/>
      <c r="D60" s="942"/>
      <c r="E60" s="942"/>
      <c r="F60" s="942"/>
      <c r="G60" s="942"/>
      <c r="H60" s="942"/>
      <c r="I60" s="942"/>
      <c r="J60" s="942"/>
      <c r="K60" s="942"/>
      <c r="L60" s="942"/>
      <c r="M60" s="942"/>
      <c r="N60" s="942"/>
      <c r="O60" s="942"/>
      <c r="P60" s="942"/>
      <c r="Q60" s="942"/>
      <c r="R60" s="942"/>
      <c r="S60" s="942"/>
      <c r="T60" s="942"/>
      <c r="U60" s="942"/>
      <c r="V60" s="942"/>
      <c r="W60" s="942"/>
      <c r="X60" s="942"/>
      <c r="Y60" s="942"/>
      <c r="Z60" s="942"/>
      <c r="AA60" s="942"/>
      <c r="AB60" s="942"/>
      <c r="AC60" s="942"/>
      <c r="AD60" s="942"/>
      <c r="AE60" s="942"/>
      <c r="AF60" s="942"/>
      <c r="AG60" s="942"/>
      <c r="AH60" s="942"/>
      <c r="AI60" s="942"/>
      <c r="AJ60" s="1207"/>
      <c r="AK60" s="1195"/>
      <c r="AR60" s="93"/>
      <c r="AS60" s="93"/>
      <c r="AT60" s="93"/>
      <c r="AW60" s="93"/>
      <c r="AX60" s="12"/>
      <c r="AY60" s="12"/>
      <c r="AZ60" s="12"/>
      <c r="BA60" s="12"/>
      <c r="BB60" s="177"/>
      <c r="BC60" s="12"/>
      <c r="BD60" s="12"/>
      <c r="BE60" s="177"/>
      <c r="BF60" s="767"/>
      <c r="BG60" s="767"/>
      <c r="BH60" s="768"/>
      <c r="BT60" s="12"/>
    </row>
    <row r="61" spans="1:72" ht="12.75" customHeight="1" x14ac:dyDescent="0.25">
      <c r="A61" s="955" t="s">
        <v>299</v>
      </c>
      <c r="B61" s="956"/>
      <c r="C61" s="956"/>
      <c r="D61" s="956"/>
      <c r="E61" s="956"/>
      <c r="F61" s="1352">
        <f>SUM(C52:C52)</f>
        <v>-10720652.109999999</v>
      </c>
      <c r="G61" s="1352"/>
      <c r="H61" s="944" t="s">
        <v>300</v>
      </c>
      <c r="I61" s="942"/>
      <c r="J61" s="942"/>
      <c r="K61" s="942"/>
      <c r="L61" s="942"/>
      <c r="M61" s="942"/>
      <c r="N61" s="942"/>
      <c r="O61" s="942"/>
      <c r="P61" s="942"/>
      <c r="Q61" s="942"/>
      <c r="R61" s="942"/>
      <c r="S61" s="942"/>
      <c r="T61" s="942"/>
      <c r="U61" s="942"/>
      <c r="V61" s="942"/>
      <c r="W61" s="942"/>
      <c r="X61" s="942"/>
      <c r="Y61" s="942"/>
      <c r="Z61" s="942"/>
      <c r="AA61" s="942"/>
      <c r="AB61" s="942"/>
      <c r="AC61" s="942"/>
      <c r="AD61" s="942"/>
      <c r="AE61" s="942"/>
      <c r="AF61" s="942"/>
      <c r="AG61" s="942"/>
      <c r="AH61" s="942"/>
      <c r="AI61" s="942"/>
      <c r="AJ61" s="1089"/>
      <c r="AK61" s="1195"/>
      <c r="AR61" s="93"/>
      <c r="AS61" s="93"/>
      <c r="AT61" s="93"/>
      <c r="AW61" s="93"/>
      <c r="AX61" s="12"/>
      <c r="AY61" s="12"/>
      <c r="AZ61" s="12"/>
      <c r="BA61" s="12"/>
      <c r="BB61" s="177"/>
      <c r="BC61" s="12"/>
      <c r="BD61" s="12"/>
      <c r="BE61" s="177"/>
      <c r="BF61" s="767"/>
      <c r="BG61" s="767"/>
      <c r="BH61" s="768"/>
      <c r="BT61" s="12"/>
    </row>
    <row r="62" spans="1:72" ht="12.75" hidden="1" customHeight="1" thickTop="1" x14ac:dyDescent="0.2">
      <c r="A62" s="1244"/>
      <c r="B62" s="949"/>
      <c r="C62" s="942"/>
      <c r="D62" s="942"/>
      <c r="E62" s="942"/>
      <c r="F62" s="942"/>
      <c r="G62" s="942"/>
      <c r="H62" s="942"/>
      <c r="I62" s="942"/>
      <c r="J62" s="942"/>
      <c r="K62" s="942"/>
      <c r="L62" s="942"/>
      <c r="M62" s="942"/>
      <c r="N62" s="942"/>
      <c r="O62" s="942"/>
      <c r="P62" s="942"/>
      <c r="Q62" s="942"/>
      <c r="R62" s="942"/>
      <c r="S62" s="942"/>
      <c r="T62" s="942"/>
      <c r="U62" s="942"/>
      <c r="V62" s="942"/>
      <c r="W62" s="942"/>
      <c r="X62" s="942"/>
      <c r="Y62" s="942"/>
      <c r="Z62" s="942"/>
      <c r="AA62" s="942"/>
      <c r="AB62" s="942"/>
      <c r="AC62" s="942"/>
      <c r="AD62" s="942"/>
      <c r="AE62" s="942"/>
      <c r="AF62" s="942"/>
      <c r="AG62" s="942"/>
      <c r="AH62" s="942"/>
      <c r="AI62" s="942"/>
      <c r="AJ62" s="946"/>
      <c r="AK62" s="934"/>
      <c r="AR62" s="93"/>
      <c r="AS62" s="93"/>
      <c r="AT62" s="93"/>
      <c r="AW62" s="93"/>
      <c r="AX62" s="12"/>
      <c r="AY62" s="12"/>
      <c r="AZ62" s="12"/>
      <c r="BA62" s="12"/>
      <c r="BB62" s="177"/>
      <c r="BC62" s="12"/>
      <c r="BD62" s="12"/>
      <c r="BE62" s="177"/>
      <c r="BF62" s="767"/>
      <c r="BG62" s="767"/>
      <c r="BH62" s="768"/>
      <c r="BT62" s="12"/>
    </row>
    <row r="63" spans="1:72" ht="12.75" hidden="1" customHeight="1" thickTop="1" x14ac:dyDescent="0.2">
      <c r="A63" s="1321" t="s">
        <v>557</v>
      </c>
      <c r="B63" s="1322"/>
      <c r="C63" s="1322"/>
      <c r="D63" s="1322"/>
      <c r="E63" s="950">
        <f>-(F61-AH57)/F61</f>
        <v>-2.3244607290964505</v>
      </c>
      <c r="F63" s="942"/>
      <c r="G63" s="942"/>
      <c r="H63" s="942"/>
      <c r="I63" s="942"/>
      <c r="J63" s="942"/>
      <c r="K63" s="942"/>
      <c r="L63" s="942"/>
      <c r="M63" s="942"/>
      <c r="N63" s="942"/>
      <c r="O63" s="942"/>
      <c r="P63" s="942"/>
      <c r="Q63" s="942"/>
      <c r="R63" s="942"/>
      <c r="S63" s="942"/>
      <c r="T63" s="942"/>
      <c r="U63" s="942"/>
      <c r="V63" s="942"/>
      <c r="W63" s="942"/>
      <c r="X63" s="942"/>
      <c r="Y63" s="942"/>
      <c r="Z63" s="942"/>
      <c r="AA63" s="942"/>
      <c r="AB63" s="942"/>
      <c r="AC63" s="942"/>
      <c r="AD63" s="942"/>
      <c r="AE63" s="942"/>
      <c r="AF63" s="942"/>
      <c r="AG63" s="942"/>
      <c r="AH63" s="942"/>
      <c r="AI63" s="942"/>
      <c r="AJ63" s="946"/>
      <c r="AK63" s="934"/>
      <c r="AR63" s="93"/>
      <c r="AS63" s="93"/>
      <c r="AT63" s="93"/>
      <c r="AW63" s="93"/>
      <c r="AX63" s="12"/>
      <c r="AY63" s="12"/>
      <c r="AZ63" s="12"/>
      <c r="BA63" s="12"/>
      <c r="BB63" s="177"/>
      <c r="BC63" s="12"/>
      <c r="BD63" s="12"/>
      <c r="BE63" s="177"/>
      <c r="BF63" s="767"/>
      <c r="BG63" s="767"/>
      <c r="BH63" s="768"/>
      <c r="BT63" s="12"/>
    </row>
    <row r="64" spans="1:72" ht="13.5" thickBot="1" x14ac:dyDescent="0.25">
      <c r="A64" s="951"/>
      <c r="B64" s="952"/>
      <c r="C64" s="953"/>
      <c r="D64" s="953"/>
      <c r="E64" s="953"/>
      <c r="F64" s="953"/>
      <c r="G64" s="953"/>
      <c r="H64" s="953"/>
      <c r="I64" s="953"/>
      <c r="J64" s="953"/>
      <c r="K64" s="953"/>
      <c r="L64" s="953"/>
      <c r="M64" s="953"/>
      <c r="N64" s="953"/>
      <c r="O64" s="953"/>
      <c r="P64" s="953"/>
      <c r="Q64" s="953"/>
      <c r="R64" s="953"/>
      <c r="S64" s="953"/>
      <c r="T64" s="953"/>
      <c r="U64" s="953"/>
      <c r="V64" s="953"/>
      <c r="W64" s="953"/>
      <c r="X64" s="953"/>
      <c r="Y64" s="953"/>
      <c r="Z64" s="953"/>
      <c r="AA64" s="953"/>
      <c r="AB64" s="953"/>
      <c r="AC64" s="953"/>
      <c r="AD64" s="953"/>
      <c r="AE64" s="953"/>
      <c r="AF64" s="953"/>
      <c r="AG64" s="953"/>
      <c r="AH64" s="953"/>
      <c r="AI64" s="953"/>
      <c r="AJ64" s="1093"/>
      <c r="AK64" s="1195"/>
      <c r="AR64" s="93"/>
      <c r="AS64" s="93"/>
      <c r="AT64" s="93"/>
      <c r="AW64" s="93"/>
      <c r="AX64" s="12"/>
      <c r="AY64" s="12"/>
      <c r="AZ64" s="12"/>
      <c r="BA64" s="12"/>
      <c r="BB64" s="177"/>
      <c r="BC64" s="12"/>
      <c r="BD64" s="12"/>
      <c r="BE64" s="177"/>
      <c r="BF64" s="767"/>
      <c r="BG64" s="767"/>
      <c r="BH64" s="768"/>
      <c r="BT64" s="12"/>
    </row>
    <row r="65" spans="1:56" x14ac:dyDescent="0.2">
      <c r="A65" s="954"/>
      <c r="B65" s="935"/>
      <c r="C65" s="934"/>
      <c r="D65" s="934"/>
      <c r="E65" s="934"/>
      <c r="F65" s="934"/>
      <c r="G65" s="934"/>
      <c r="H65" s="934"/>
      <c r="I65" s="934"/>
      <c r="J65" s="934"/>
      <c r="K65" s="934"/>
      <c r="L65" s="934"/>
      <c r="M65" s="934"/>
      <c r="N65" s="934"/>
      <c r="AK65" s="934"/>
      <c r="AR65" s="93"/>
      <c r="AS65" s="93"/>
      <c r="AT65" s="93"/>
      <c r="AW65" s="12"/>
      <c r="AX65" s="712"/>
      <c r="AY65" s="12"/>
      <c r="AZ65" s="12"/>
      <c r="BA65" s="177"/>
      <c r="BB65" s="767"/>
      <c r="BC65" s="767"/>
      <c r="BD65" s="768"/>
    </row>
    <row r="66" spans="1:56" x14ac:dyDescent="0.2">
      <c r="A66" s="932" t="s">
        <v>301</v>
      </c>
      <c r="B66" s="931"/>
      <c r="AR66" s="93"/>
      <c r="AS66" s="93"/>
      <c r="AT66" s="93"/>
      <c r="AW66" s="12"/>
      <c r="AX66" s="712"/>
      <c r="AY66" s="12"/>
      <c r="AZ66" s="12"/>
      <c r="BA66" s="177"/>
      <c r="BB66" s="767"/>
      <c r="BC66" s="767"/>
      <c r="BD66" s="768"/>
    </row>
    <row r="67" spans="1:56" x14ac:dyDescent="0.2">
      <c r="A67" s="931">
        <v>1</v>
      </c>
      <c r="B67" s="957"/>
      <c r="C67" s="960" t="s">
        <v>558</v>
      </c>
      <c r="D67" s="960"/>
      <c r="E67" s="960"/>
      <c r="F67" s="960"/>
      <c r="G67" s="960"/>
      <c r="H67" s="960"/>
      <c r="I67" s="960"/>
      <c r="J67" s="960"/>
      <c r="K67" s="960"/>
      <c r="L67" s="960"/>
      <c r="M67" s="960"/>
      <c r="N67" s="960"/>
      <c r="O67" s="960"/>
      <c r="P67" s="960"/>
      <c r="Q67" s="960"/>
      <c r="R67" s="960"/>
      <c r="S67" s="960"/>
      <c r="T67" s="960"/>
      <c r="U67" s="960"/>
      <c r="V67" s="960"/>
      <c r="W67" s="960"/>
      <c r="X67" s="960"/>
      <c r="Y67" s="960"/>
      <c r="Z67" s="960"/>
      <c r="AA67" s="960"/>
      <c r="AB67" s="960"/>
      <c r="AC67" s="960"/>
      <c r="AD67" s="960"/>
      <c r="AE67" s="960"/>
      <c r="AF67" s="960"/>
      <c r="AG67" s="960"/>
      <c r="AH67" s="960"/>
      <c r="AI67" s="960"/>
      <c r="AJ67" s="960"/>
      <c r="AK67" s="960"/>
      <c r="AL67" s="960"/>
      <c r="AM67" s="960"/>
      <c r="AN67" s="960"/>
      <c r="AO67" s="960"/>
      <c r="AP67" s="960"/>
      <c r="AQ67" s="960"/>
      <c r="AR67" s="960"/>
      <c r="AS67" s="960"/>
      <c r="AT67" s="960"/>
      <c r="AU67" s="667"/>
      <c r="AV67" s="667"/>
      <c r="AW67" s="667"/>
      <c r="AX67" s="1208"/>
      <c r="AY67" s="667"/>
      <c r="AZ67" s="667"/>
      <c r="BA67" s="668"/>
      <c r="BB67" s="769"/>
      <c r="BC67" s="769"/>
      <c r="BD67" s="770"/>
    </row>
    <row r="68" spans="1:56" x14ac:dyDescent="0.2">
      <c r="A68" s="931"/>
      <c r="B68" s="960"/>
      <c r="C68" s="960"/>
      <c r="D68" s="960"/>
      <c r="E68" s="960"/>
      <c r="F68" s="960"/>
      <c r="G68" s="960"/>
      <c r="H68" s="960"/>
      <c r="I68" s="960"/>
      <c r="J68" s="960"/>
      <c r="K68" s="960"/>
      <c r="L68" s="960"/>
      <c r="M68" s="960"/>
      <c r="N68" s="960"/>
      <c r="O68" s="960"/>
      <c r="P68" s="960"/>
      <c r="Q68" s="960"/>
      <c r="R68" s="960"/>
      <c r="S68" s="960"/>
      <c r="T68" s="960"/>
      <c r="U68" s="960"/>
      <c r="V68" s="960"/>
      <c r="W68" s="960"/>
      <c r="X68" s="960"/>
      <c r="Y68" s="960"/>
      <c r="Z68" s="960"/>
      <c r="AA68" s="960"/>
      <c r="AB68" s="960"/>
      <c r="AC68" s="960"/>
      <c r="AD68" s="960"/>
      <c r="AE68" s="960"/>
      <c r="AF68" s="960"/>
      <c r="AG68" s="960"/>
      <c r="AH68" s="960"/>
      <c r="AI68" s="960"/>
      <c r="AJ68" s="960"/>
      <c r="AK68" s="960"/>
      <c r="AL68" s="960"/>
      <c r="AM68" s="960"/>
      <c r="AN68" s="960"/>
      <c r="AO68" s="960"/>
      <c r="AP68" s="960"/>
      <c r="AQ68" s="960"/>
      <c r="AR68" s="960"/>
      <c r="AS68" s="960"/>
      <c r="AT68" s="960"/>
      <c r="AU68" s="667"/>
      <c r="AV68" s="667"/>
      <c r="AW68" s="667"/>
      <c r="AX68" s="1208"/>
      <c r="AY68" s="667"/>
      <c r="AZ68" s="667"/>
      <c r="BA68" s="668"/>
      <c r="BB68" s="769"/>
      <c r="BC68" s="769"/>
      <c r="BD68" s="770"/>
    </row>
    <row r="69" spans="1:56" x14ac:dyDescent="0.2">
      <c r="A69" s="931">
        <v>2</v>
      </c>
      <c r="B69" s="962"/>
      <c r="C69" s="960" t="s">
        <v>686</v>
      </c>
      <c r="D69" s="960"/>
      <c r="E69" s="960"/>
      <c r="F69" s="960"/>
      <c r="G69" s="960"/>
      <c r="H69" s="960"/>
      <c r="I69" s="960"/>
      <c r="J69" s="960"/>
      <c r="K69" s="960"/>
      <c r="L69" s="960"/>
      <c r="M69" s="960"/>
      <c r="N69" s="960"/>
      <c r="O69" s="960"/>
      <c r="P69" s="960"/>
      <c r="Q69" s="960"/>
      <c r="R69" s="960"/>
      <c r="S69" s="960"/>
      <c r="T69" s="960"/>
      <c r="U69" s="960"/>
      <c r="V69" s="960"/>
      <c r="W69" s="960"/>
      <c r="X69" s="960"/>
      <c r="Y69" s="960"/>
      <c r="Z69" s="960"/>
      <c r="AA69" s="960"/>
      <c r="AB69" s="960"/>
      <c r="AC69" s="960"/>
      <c r="AD69" s="960"/>
      <c r="AE69" s="960"/>
      <c r="AF69" s="960"/>
      <c r="AG69" s="960"/>
      <c r="AH69" s="960"/>
      <c r="AI69" s="960"/>
      <c r="AJ69" s="960"/>
      <c r="AK69" s="960"/>
      <c r="AL69" s="960"/>
      <c r="AM69" s="960"/>
      <c r="AN69" s="960"/>
      <c r="AO69" s="960"/>
      <c r="AP69" s="960"/>
      <c r="AQ69" s="960"/>
      <c r="AR69" s="960"/>
      <c r="AS69" s="960"/>
      <c r="AT69" s="960"/>
      <c r="AU69" s="667"/>
      <c r="AV69" s="667"/>
      <c r="AW69" s="667"/>
      <c r="AX69" s="1208"/>
      <c r="AY69" s="667"/>
      <c r="AZ69" s="667"/>
      <c r="BA69" s="668"/>
      <c r="BB69" s="769"/>
      <c r="BC69" s="769"/>
      <c r="BD69" s="770"/>
    </row>
    <row r="70" spans="1:56" x14ac:dyDescent="0.2">
      <c r="A70" s="931"/>
      <c r="B70" s="960"/>
      <c r="C70" s="960"/>
      <c r="D70" s="960"/>
      <c r="E70" s="960"/>
      <c r="F70" s="960"/>
      <c r="G70" s="960"/>
      <c r="H70" s="960"/>
      <c r="I70" s="960"/>
      <c r="J70" s="960"/>
      <c r="K70" s="960"/>
      <c r="L70" s="960"/>
      <c r="M70" s="960"/>
      <c r="N70" s="960"/>
      <c r="O70" s="960"/>
      <c r="P70" s="960"/>
      <c r="Q70" s="960"/>
      <c r="R70" s="960"/>
      <c r="S70" s="960"/>
      <c r="T70" s="960"/>
      <c r="U70" s="960"/>
      <c r="V70" s="960"/>
      <c r="W70" s="960"/>
      <c r="X70" s="960"/>
      <c r="Y70" s="960"/>
      <c r="Z70" s="960"/>
      <c r="AA70" s="960"/>
      <c r="AB70" s="960"/>
      <c r="AC70" s="960"/>
      <c r="AD70" s="960"/>
      <c r="AE70" s="960"/>
      <c r="AF70" s="960"/>
      <c r="AG70" s="960"/>
      <c r="AH70" s="960"/>
      <c r="AI70" s="960"/>
      <c r="AJ70" s="960"/>
      <c r="AK70" s="960"/>
      <c r="AL70" s="960"/>
      <c r="AM70" s="960"/>
      <c r="AN70" s="960"/>
      <c r="AO70" s="960"/>
      <c r="AP70" s="960"/>
      <c r="AQ70" s="960"/>
      <c r="AR70" s="960"/>
      <c r="AS70" s="960"/>
      <c r="AT70" s="960"/>
      <c r="AU70" s="667"/>
      <c r="AV70" s="667"/>
      <c r="AW70" s="667"/>
      <c r="AX70" s="1208"/>
      <c r="AY70" s="667"/>
      <c r="AZ70" s="667"/>
      <c r="BA70" s="668"/>
      <c r="BB70" s="769"/>
      <c r="BC70" s="769"/>
      <c r="BD70" s="770"/>
    </row>
    <row r="71" spans="1:56" x14ac:dyDescent="0.2">
      <c r="A71" s="931"/>
      <c r="B71" s="960"/>
      <c r="C71" s="960"/>
      <c r="D71" s="960"/>
      <c r="E71" s="960"/>
      <c r="F71" s="960"/>
      <c r="G71" s="960"/>
      <c r="H71" s="960"/>
      <c r="I71" s="960"/>
      <c r="J71" s="960"/>
      <c r="K71" s="960"/>
      <c r="L71" s="960"/>
      <c r="M71" s="960"/>
      <c r="N71" s="960"/>
      <c r="O71" s="960"/>
      <c r="P71" s="960"/>
      <c r="Q71" s="960"/>
      <c r="R71" s="960"/>
      <c r="S71" s="960"/>
      <c r="T71" s="960"/>
      <c r="U71" s="960"/>
      <c r="V71" s="960"/>
      <c r="W71" s="960"/>
      <c r="X71" s="960"/>
      <c r="Y71" s="960"/>
      <c r="Z71" s="960"/>
      <c r="AA71" s="960"/>
      <c r="AB71" s="960"/>
      <c r="AC71" s="960"/>
      <c r="AD71" s="960"/>
      <c r="AE71" s="960"/>
      <c r="AF71" s="960"/>
      <c r="AG71" s="960"/>
      <c r="AH71" s="960"/>
      <c r="AI71" s="960"/>
      <c r="AJ71" s="960"/>
      <c r="AK71" s="960"/>
      <c r="AL71" s="960"/>
      <c r="AM71" s="960"/>
      <c r="AN71" s="960"/>
      <c r="AO71" s="960"/>
      <c r="AP71" s="960"/>
      <c r="AQ71" s="960"/>
      <c r="AR71" s="960"/>
      <c r="AS71" s="960"/>
      <c r="AT71" s="960"/>
      <c r="AU71" s="667"/>
      <c r="AV71" s="667"/>
      <c r="AW71" s="667"/>
      <c r="AX71" s="1208"/>
      <c r="AY71" s="667"/>
      <c r="AZ71" s="667"/>
      <c r="BA71" s="668"/>
      <c r="BB71" s="769"/>
      <c r="BC71" s="769"/>
      <c r="BD71" s="770"/>
    </row>
    <row r="72" spans="1:56" s="260" customFormat="1" ht="15.75" x14ac:dyDescent="0.2">
      <c r="A72" s="681"/>
      <c r="B72" s="682"/>
      <c r="C72" s="682"/>
      <c r="D72" s="682"/>
      <c r="E72" s="682"/>
      <c r="F72" s="682"/>
      <c r="G72" s="682"/>
      <c r="H72" s="682"/>
      <c r="I72" s="682"/>
      <c r="J72" s="682"/>
      <c r="K72" s="682"/>
      <c r="L72" s="682"/>
      <c r="M72" s="682"/>
      <c r="N72" s="682"/>
      <c r="O72" s="682"/>
      <c r="P72" s="682"/>
      <c r="Q72" s="682"/>
      <c r="R72" s="682"/>
      <c r="S72" s="682"/>
      <c r="T72" s="682"/>
      <c r="U72" s="682"/>
      <c r="V72" s="682"/>
      <c r="W72" s="682"/>
      <c r="X72" s="682"/>
      <c r="Y72" s="682"/>
      <c r="Z72" s="682"/>
      <c r="AA72" s="682"/>
      <c r="AB72" s="682"/>
      <c r="AC72" s="682"/>
      <c r="AD72" s="682"/>
      <c r="AE72" s="682"/>
      <c r="AF72" s="682"/>
      <c r="AG72" s="682"/>
      <c r="AH72" s="682"/>
      <c r="AI72" s="682"/>
      <c r="AJ72" s="682"/>
      <c r="AK72" s="682"/>
      <c r="AL72" s="682"/>
      <c r="AM72" s="682"/>
      <c r="AN72" s="682"/>
      <c r="AO72" s="682"/>
      <c r="AP72" s="682"/>
      <c r="AQ72" s="682"/>
      <c r="AR72" s="682"/>
      <c r="AS72" s="682"/>
      <c r="AT72" s="682"/>
      <c r="AU72" s="683"/>
      <c r="AV72" s="683"/>
      <c r="AW72" s="683"/>
      <c r="AX72" s="1209"/>
      <c r="AY72" s="683"/>
      <c r="AZ72" s="683"/>
      <c r="BA72" s="684"/>
      <c r="BB72" s="771"/>
      <c r="BC72" s="771"/>
      <c r="BD72" s="772"/>
    </row>
    <row r="73" spans="1:56" s="260" customFormat="1" ht="15.75" x14ac:dyDescent="0.2">
      <c r="A73" s="681"/>
      <c r="B73" s="682"/>
      <c r="C73" s="1370" t="s">
        <v>688</v>
      </c>
      <c r="D73" s="1370"/>
      <c r="E73" s="1370"/>
      <c r="F73" s="1370"/>
      <c r="G73" s="1370"/>
      <c r="H73" s="1370"/>
      <c r="I73" s="1370"/>
      <c r="J73" s="1370"/>
      <c r="K73" s="1370"/>
      <c r="L73" s="1370"/>
      <c r="M73" s="1370"/>
      <c r="N73" s="1370"/>
      <c r="O73" s="1370"/>
      <c r="P73" s="1370"/>
      <c r="Q73" s="1370"/>
      <c r="R73" s="1370"/>
      <c r="S73" s="1370"/>
      <c r="T73" s="1370"/>
      <c r="U73" s="1370"/>
      <c r="V73" s="1370"/>
      <c r="W73" s="1370"/>
      <c r="X73" s="1370"/>
      <c r="Y73" s="1370"/>
      <c r="Z73" s="1370"/>
      <c r="AA73" s="1370"/>
      <c r="AB73" s="1370"/>
      <c r="AC73" s="1370"/>
      <c r="AD73" s="1370"/>
      <c r="AE73" s="682"/>
      <c r="AF73" s="682"/>
      <c r="AG73" s="682"/>
      <c r="AH73" s="682"/>
      <c r="AI73" s="682"/>
      <c r="AJ73" s="682"/>
      <c r="AK73" s="682"/>
      <c r="AL73" s="682"/>
      <c r="AM73" s="682"/>
      <c r="AN73" s="682"/>
      <c r="AO73" s="682"/>
      <c r="AP73" s="682"/>
      <c r="AQ73" s="682"/>
      <c r="AR73" s="682"/>
      <c r="AS73" s="682"/>
      <c r="AT73" s="682"/>
      <c r="AU73" s="683"/>
      <c r="AV73" s="683"/>
      <c r="AW73" s="683"/>
      <c r="AX73" s="1209"/>
      <c r="AY73" s="683"/>
      <c r="AZ73" s="683"/>
      <c r="BA73" s="684"/>
      <c r="BB73" s="771"/>
      <c r="BC73" s="771"/>
      <c r="BD73" s="772"/>
    </row>
    <row r="74" spans="1:56" s="260" customFormat="1" ht="15.75" x14ac:dyDescent="0.25">
      <c r="A74" s="682"/>
      <c r="B74" s="682">
        <v>1</v>
      </c>
      <c r="C74" s="1309" t="s">
        <v>689</v>
      </c>
      <c r="D74" s="1309"/>
      <c r="E74" s="1309"/>
      <c r="F74" s="1309"/>
      <c r="G74" s="1309"/>
      <c r="H74" s="1309"/>
      <c r="I74" s="1309"/>
      <c r="J74" s="1309"/>
      <c r="K74" s="1309"/>
      <c r="L74" s="1309"/>
      <c r="M74" s="1309"/>
      <c r="N74" s="1309"/>
      <c r="O74" s="1309"/>
      <c r="P74" s="1309"/>
      <c r="Q74" s="1309"/>
      <c r="R74" s="1309"/>
      <c r="S74" s="1309"/>
      <c r="T74" s="1309"/>
      <c r="U74" s="1309"/>
      <c r="V74" s="1309"/>
      <c r="W74" s="1309"/>
      <c r="X74" s="1309"/>
      <c r="Y74" s="1309"/>
      <c r="Z74" s="1309"/>
      <c r="AA74" s="1309"/>
      <c r="AB74" s="1309"/>
      <c r="AC74" s="1309"/>
      <c r="AD74" s="1309"/>
      <c r="AU74" s="533"/>
      <c r="AV74" s="533"/>
      <c r="AW74" s="533"/>
      <c r="AX74" s="1210"/>
      <c r="AY74" s="533"/>
      <c r="AZ74" s="533"/>
      <c r="BA74" s="685"/>
      <c r="BB74" s="773"/>
      <c r="BC74" s="773"/>
      <c r="BD74" s="774"/>
    </row>
    <row r="75" spans="1:56" s="260" customFormat="1" ht="15.75" x14ac:dyDescent="0.25">
      <c r="A75" s="682"/>
      <c r="B75" s="682">
        <v>2</v>
      </c>
      <c r="C75" s="1309" t="s">
        <v>706</v>
      </c>
      <c r="D75" s="1309"/>
      <c r="E75" s="1309"/>
      <c r="F75" s="1309"/>
      <c r="G75" s="1309"/>
      <c r="H75" s="1309"/>
      <c r="I75" s="1309"/>
      <c r="J75" s="1309"/>
      <c r="K75" s="1309"/>
      <c r="L75" s="1309"/>
      <c r="M75" s="1309"/>
      <c r="N75" s="1309"/>
      <c r="O75" s="1309"/>
      <c r="P75" s="1309"/>
      <c r="Q75" s="1309"/>
      <c r="R75" s="1309"/>
      <c r="S75" s="1309"/>
      <c r="T75" s="1309"/>
      <c r="U75" s="1309"/>
      <c r="V75" s="1309"/>
      <c r="W75" s="1309"/>
      <c r="X75" s="1309"/>
      <c r="Y75" s="1309"/>
      <c r="Z75" s="1309"/>
      <c r="AA75" s="1309"/>
      <c r="AB75" s="1309"/>
      <c r="AC75" s="1309"/>
      <c r="AD75" s="1309"/>
      <c r="AU75" s="533"/>
      <c r="AV75" s="533"/>
      <c r="AW75" s="533"/>
      <c r="AX75" s="1210"/>
      <c r="AY75" s="533"/>
      <c r="AZ75" s="533"/>
      <c r="BA75" s="685"/>
      <c r="BB75" s="773"/>
      <c r="BC75" s="773"/>
      <c r="BD75" s="774"/>
    </row>
    <row r="76" spans="1:56" s="260" customFormat="1" ht="15.75" x14ac:dyDescent="0.25">
      <c r="A76" s="682"/>
      <c r="B76" s="682">
        <v>3</v>
      </c>
      <c r="C76" s="1309" t="s">
        <v>707</v>
      </c>
      <c r="D76" s="1309"/>
      <c r="E76" s="1309"/>
      <c r="F76" s="1309"/>
      <c r="G76" s="1309"/>
      <c r="H76" s="1309"/>
      <c r="I76" s="1309"/>
      <c r="J76" s="1309"/>
      <c r="K76" s="1309"/>
      <c r="L76" s="1309"/>
      <c r="M76" s="1309"/>
      <c r="N76" s="1309"/>
      <c r="O76" s="1309"/>
      <c r="P76" s="1309"/>
      <c r="Q76" s="1309"/>
      <c r="R76" s="1309"/>
      <c r="S76" s="1309"/>
      <c r="T76" s="1309"/>
      <c r="U76" s="1309"/>
      <c r="V76" s="1309"/>
      <c r="W76" s="1309"/>
      <c r="X76" s="1309"/>
      <c r="Y76" s="1309"/>
      <c r="Z76" s="1309"/>
      <c r="AA76" s="1309"/>
      <c r="AB76" s="1309"/>
      <c r="AC76" s="1309"/>
      <c r="AD76" s="1309"/>
      <c r="AU76" s="533"/>
      <c r="AV76" s="533"/>
      <c r="AW76" s="533"/>
      <c r="AX76" s="1210"/>
      <c r="AY76" s="533"/>
      <c r="AZ76" s="533"/>
      <c r="BA76" s="685"/>
      <c r="BB76" s="773"/>
      <c r="BC76" s="773"/>
      <c r="BD76" s="774"/>
    </row>
    <row r="77" spans="1:56" s="260" customFormat="1" ht="15.75" x14ac:dyDescent="0.25">
      <c r="A77" s="682"/>
      <c r="B77" s="682"/>
      <c r="C77" s="1309"/>
      <c r="D77" s="1309"/>
      <c r="E77" s="1309"/>
      <c r="F77" s="1309"/>
      <c r="G77" s="1309"/>
      <c r="H77" s="1309"/>
      <c r="I77" s="1309"/>
      <c r="J77" s="1309"/>
      <c r="K77" s="1309"/>
      <c r="L77" s="1309"/>
      <c r="M77" s="1309"/>
      <c r="N77" s="1309"/>
      <c r="O77" s="1309"/>
      <c r="P77" s="1309"/>
      <c r="Q77" s="1309"/>
      <c r="R77" s="1309"/>
      <c r="S77" s="1309"/>
      <c r="T77" s="1309"/>
      <c r="U77" s="1309"/>
      <c r="V77" s="1309"/>
      <c r="W77" s="1309"/>
      <c r="X77" s="1309"/>
      <c r="Y77" s="1309"/>
      <c r="Z77" s="1309"/>
      <c r="AA77" s="1309"/>
      <c r="AB77" s="1309"/>
      <c r="AC77" s="1309"/>
      <c r="AD77" s="1309"/>
      <c r="AU77" s="533"/>
      <c r="AV77" s="533"/>
      <c r="AW77" s="533"/>
      <c r="AX77" s="1210"/>
      <c r="AY77" s="533"/>
      <c r="AZ77" s="533"/>
      <c r="BA77" s="685"/>
      <c r="BB77" s="773"/>
      <c r="BC77" s="773"/>
      <c r="BD77" s="774"/>
    </row>
    <row r="78" spans="1:56" s="260" customFormat="1" ht="15.75" x14ac:dyDescent="0.25">
      <c r="A78" s="681"/>
      <c r="B78" s="682"/>
      <c r="C78" s="1231" t="s">
        <v>690</v>
      </c>
      <c r="D78" s="1231"/>
      <c r="E78" s="1231"/>
      <c r="F78" s="1231"/>
      <c r="G78" s="1231"/>
      <c r="H78" s="1231"/>
      <c r="I78" s="1231"/>
      <c r="J78" s="1231"/>
      <c r="K78" s="1231"/>
      <c r="L78" s="1231"/>
      <c r="M78" s="1231"/>
      <c r="N78" s="1231"/>
      <c r="O78" s="1231"/>
      <c r="P78" s="1231"/>
      <c r="Q78" s="1231"/>
      <c r="R78" s="1231"/>
      <c r="S78" s="1231"/>
      <c r="T78" s="1231"/>
      <c r="U78" s="1231"/>
      <c r="V78" s="1231"/>
      <c r="W78" s="1231"/>
      <c r="X78" s="1231"/>
      <c r="Y78" s="1231"/>
      <c r="Z78" s="1231"/>
      <c r="AA78" s="1231"/>
      <c r="AB78" s="1231"/>
      <c r="AC78" s="1231"/>
      <c r="AD78" s="1231"/>
      <c r="AE78" s="682"/>
      <c r="AF78" s="682"/>
      <c r="AG78" s="682"/>
      <c r="AH78" s="682"/>
      <c r="AI78" s="682"/>
      <c r="AJ78" s="682"/>
      <c r="AK78" s="682"/>
      <c r="AL78" s="682"/>
      <c r="AM78" s="682"/>
      <c r="AN78" s="682"/>
      <c r="AO78" s="682"/>
      <c r="AP78" s="682"/>
      <c r="AQ78" s="682"/>
      <c r="AR78" s="533"/>
      <c r="AS78" s="533"/>
      <c r="AT78" s="685"/>
      <c r="AU78" s="533"/>
      <c r="AV78" s="533"/>
      <c r="AW78" s="685"/>
      <c r="AX78" s="773"/>
      <c r="AY78" s="773"/>
      <c r="AZ78" s="774"/>
    </row>
    <row r="79" spans="1:56" s="260" customFormat="1" ht="15.75" x14ac:dyDescent="0.25">
      <c r="A79" s="681"/>
      <c r="B79" s="682">
        <v>1</v>
      </c>
      <c r="C79" s="1309" t="s">
        <v>691</v>
      </c>
      <c r="D79" s="1309"/>
      <c r="E79" s="1309"/>
      <c r="F79" s="1309"/>
      <c r="G79" s="1309"/>
      <c r="H79" s="1309"/>
      <c r="I79" s="1309"/>
      <c r="J79" s="1309"/>
      <c r="K79" s="1309"/>
      <c r="L79" s="1309"/>
      <c r="M79" s="1309"/>
      <c r="N79" s="1309"/>
      <c r="O79" s="1309"/>
      <c r="P79" s="1309"/>
      <c r="Q79" s="1309"/>
      <c r="R79" s="1309"/>
      <c r="S79" s="1309"/>
      <c r="T79" s="1309"/>
      <c r="U79" s="1309"/>
      <c r="V79" s="1309"/>
      <c r="W79" s="1309"/>
      <c r="X79" s="1309"/>
      <c r="Y79" s="1309"/>
      <c r="Z79" s="1309"/>
      <c r="AA79" s="1309"/>
      <c r="AB79" s="1309"/>
      <c r="AC79" s="1309"/>
      <c r="AD79" s="1309"/>
      <c r="AE79" s="682"/>
      <c r="AF79" s="682"/>
      <c r="AG79" s="682"/>
      <c r="AH79" s="682"/>
      <c r="AI79" s="682"/>
      <c r="AJ79" s="682"/>
      <c r="AK79" s="682"/>
      <c r="AL79" s="682"/>
      <c r="AM79" s="682"/>
      <c r="AN79" s="682"/>
      <c r="AO79" s="682"/>
      <c r="AP79" s="682"/>
      <c r="AQ79" s="682"/>
      <c r="AR79" s="533"/>
      <c r="AS79" s="533"/>
      <c r="AT79" s="685"/>
      <c r="AU79" s="533"/>
      <c r="AV79" s="533"/>
      <c r="AW79" s="685"/>
      <c r="AX79" s="773"/>
      <c r="AY79" s="773"/>
      <c r="AZ79" s="774"/>
    </row>
    <row r="80" spans="1:56" s="260" customFormat="1" ht="15.75" x14ac:dyDescent="0.25">
      <c r="A80" s="682"/>
      <c r="B80" s="682">
        <v>2</v>
      </c>
      <c r="C80" s="1309" t="s">
        <v>634</v>
      </c>
      <c r="D80" s="1309"/>
      <c r="E80" s="1309"/>
      <c r="F80" s="1309"/>
      <c r="G80" s="1309"/>
      <c r="H80" s="1309"/>
      <c r="I80" s="1309"/>
      <c r="J80" s="1309"/>
      <c r="K80" s="1309"/>
      <c r="L80" s="1309"/>
      <c r="M80" s="1309"/>
      <c r="N80" s="1309"/>
      <c r="O80" s="1309"/>
      <c r="P80" s="1309"/>
      <c r="Q80" s="1309"/>
      <c r="R80" s="1309"/>
      <c r="S80" s="1309"/>
      <c r="T80" s="1309"/>
      <c r="U80" s="1309"/>
      <c r="V80" s="1309"/>
      <c r="W80" s="1309"/>
      <c r="X80" s="1309"/>
      <c r="Y80" s="1309"/>
      <c r="Z80" s="1309"/>
      <c r="AA80" s="1309"/>
      <c r="AB80" s="1309"/>
      <c r="AC80" s="1309"/>
      <c r="AD80" s="1309"/>
      <c r="AE80" s="682"/>
      <c r="AF80" s="682"/>
      <c r="AG80" s="682"/>
      <c r="AH80" s="682"/>
      <c r="AI80" s="682"/>
      <c r="AJ80" s="682"/>
      <c r="AK80" s="682"/>
      <c r="AL80" s="682"/>
      <c r="AM80" s="682"/>
      <c r="AN80" s="682"/>
      <c r="AO80" s="682"/>
      <c r="AP80" s="682"/>
      <c r="AQ80" s="682"/>
      <c r="AR80" s="533"/>
      <c r="AS80" s="533"/>
      <c r="AT80" s="685"/>
      <c r="AU80" s="533"/>
      <c r="AV80" s="533"/>
      <c r="AW80" s="685"/>
      <c r="AX80" s="773"/>
      <c r="AY80" s="773"/>
      <c r="AZ80" s="774"/>
    </row>
    <row r="81" spans="1:52" s="260" customFormat="1" ht="15.75" x14ac:dyDescent="0.25">
      <c r="A81" s="682"/>
      <c r="B81" s="682">
        <v>3</v>
      </c>
      <c r="C81" s="1309" t="s">
        <v>635</v>
      </c>
      <c r="D81" s="1309"/>
      <c r="E81" s="1309"/>
      <c r="F81" s="1309"/>
      <c r="G81" s="1309"/>
      <c r="H81" s="1309"/>
      <c r="I81" s="1309"/>
      <c r="J81" s="1309"/>
      <c r="K81" s="1309"/>
      <c r="L81" s="1309"/>
      <c r="M81" s="1309"/>
      <c r="N81" s="1309"/>
      <c r="O81" s="1309"/>
      <c r="P81" s="1309"/>
      <c r="Q81" s="1309"/>
      <c r="R81" s="1309"/>
      <c r="S81" s="1309"/>
      <c r="T81" s="1309"/>
      <c r="U81" s="1309"/>
      <c r="V81" s="1309"/>
      <c r="W81" s="1309"/>
      <c r="X81" s="1309"/>
      <c r="Y81" s="1309"/>
      <c r="Z81" s="1309"/>
      <c r="AA81" s="1309"/>
      <c r="AB81" s="1309"/>
      <c r="AC81" s="1309"/>
      <c r="AD81" s="1309"/>
      <c r="AE81" s="682"/>
      <c r="AF81" s="682"/>
      <c r="AG81" s="682"/>
      <c r="AH81" s="682"/>
      <c r="AI81" s="682"/>
      <c r="AJ81" s="682"/>
      <c r="AK81" s="682"/>
      <c r="AL81" s="682"/>
      <c r="AM81" s="682"/>
      <c r="AN81" s="682"/>
      <c r="AO81" s="682"/>
      <c r="AP81" s="682"/>
      <c r="AQ81" s="682"/>
      <c r="AR81" s="533"/>
      <c r="AS81" s="533"/>
      <c r="AT81" s="685"/>
      <c r="AU81" s="533"/>
      <c r="AV81" s="533"/>
      <c r="AW81" s="685"/>
      <c r="AX81" s="773"/>
      <c r="AY81" s="773"/>
      <c r="AZ81" s="774"/>
    </row>
    <row r="82" spans="1:52" s="260" customFormat="1" ht="15.75" customHeight="1" x14ac:dyDescent="0.25">
      <c r="A82" s="682"/>
      <c r="B82" s="682">
        <v>4</v>
      </c>
      <c r="C82" s="1354" t="s">
        <v>636</v>
      </c>
      <c r="D82" s="1354"/>
      <c r="E82" s="1354"/>
      <c r="F82" s="1354"/>
      <c r="G82" s="1354"/>
      <c r="H82" s="1354"/>
      <c r="I82" s="1354"/>
      <c r="J82" s="1354"/>
      <c r="K82" s="1354"/>
      <c r="L82" s="1354"/>
      <c r="M82" s="1354"/>
      <c r="N82" s="1354"/>
      <c r="O82" s="1354"/>
      <c r="P82" s="1354"/>
      <c r="Q82" s="1354"/>
      <c r="R82" s="1354"/>
      <c r="S82" s="1354"/>
      <c r="T82" s="1354"/>
      <c r="U82" s="1354"/>
      <c r="V82" s="1354"/>
      <c r="W82" s="1354"/>
      <c r="X82" s="1354"/>
      <c r="Y82" s="1354"/>
      <c r="Z82" s="1354"/>
      <c r="AA82" s="1354"/>
      <c r="AB82" s="1354"/>
      <c r="AC82" s="1354"/>
      <c r="AD82" s="1354"/>
      <c r="AE82" s="682"/>
      <c r="AF82" s="682"/>
      <c r="AG82" s="682"/>
      <c r="AH82" s="682"/>
      <c r="AI82" s="682"/>
      <c r="AJ82" s="682"/>
      <c r="AK82" s="682"/>
      <c r="AL82" s="682"/>
      <c r="AM82" s="682"/>
      <c r="AN82" s="682"/>
      <c r="AO82" s="682"/>
      <c r="AP82" s="682"/>
      <c r="AQ82" s="682"/>
      <c r="AR82" s="533"/>
      <c r="AS82" s="533"/>
      <c r="AT82" s="685"/>
      <c r="AU82" s="533"/>
      <c r="AV82" s="533"/>
      <c r="AW82" s="685"/>
      <c r="AX82" s="773"/>
      <c r="AY82" s="773"/>
      <c r="AZ82" s="774"/>
    </row>
    <row r="83" spans="1:52" s="260" customFormat="1" ht="15.75" x14ac:dyDescent="0.25">
      <c r="A83" s="682"/>
      <c r="B83" s="682">
        <v>5</v>
      </c>
      <c r="C83" s="1309" t="s">
        <v>637</v>
      </c>
      <c r="D83" s="1309"/>
      <c r="E83" s="1309"/>
      <c r="F83" s="1309"/>
      <c r="G83" s="1309"/>
      <c r="H83" s="1309"/>
      <c r="I83" s="1309"/>
      <c r="J83" s="1309"/>
      <c r="K83" s="1309"/>
      <c r="L83" s="1309"/>
      <c r="M83" s="1309"/>
      <c r="N83" s="1309"/>
      <c r="O83" s="1309"/>
      <c r="P83" s="1309"/>
      <c r="Q83" s="1309"/>
      <c r="R83" s="1309"/>
      <c r="S83" s="1309"/>
      <c r="T83" s="1309"/>
      <c r="U83" s="1309"/>
      <c r="V83" s="1309"/>
      <c r="W83" s="1309"/>
      <c r="X83" s="1309"/>
      <c r="Y83" s="1309"/>
      <c r="Z83" s="1309"/>
      <c r="AA83" s="1309"/>
      <c r="AB83" s="1309"/>
      <c r="AC83" s="1309"/>
      <c r="AD83" s="1309"/>
      <c r="AE83" s="682"/>
      <c r="AF83" s="682"/>
      <c r="AG83" s="682"/>
      <c r="AH83" s="682"/>
      <c r="AI83" s="682"/>
      <c r="AJ83" s="682"/>
      <c r="AK83" s="682"/>
      <c r="AL83" s="682"/>
      <c r="AM83" s="682"/>
      <c r="AN83" s="682"/>
      <c r="AO83" s="682"/>
      <c r="AP83" s="682"/>
      <c r="AQ83" s="682"/>
      <c r="AR83" s="533"/>
      <c r="AS83" s="533"/>
      <c r="AT83" s="685"/>
      <c r="AU83" s="533"/>
      <c r="AV83" s="533"/>
      <c r="AW83" s="685"/>
      <c r="AX83" s="773"/>
      <c r="AY83" s="773"/>
      <c r="AZ83" s="774"/>
    </row>
    <row r="84" spans="1:52" s="260" customFormat="1" ht="15.75" x14ac:dyDescent="0.25">
      <c r="A84" s="682"/>
      <c r="B84" s="682">
        <v>6</v>
      </c>
      <c r="C84" s="1309" t="s">
        <v>638</v>
      </c>
      <c r="D84" s="1309"/>
      <c r="E84" s="1309"/>
      <c r="F84" s="1309"/>
      <c r="G84" s="1309"/>
      <c r="H84" s="1309"/>
      <c r="I84" s="1309"/>
      <c r="J84" s="1309"/>
      <c r="K84" s="1309"/>
      <c r="L84" s="1309"/>
      <c r="M84" s="1309"/>
      <c r="N84" s="1309"/>
      <c r="O84" s="1309"/>
      <c r="P84" s="1309"/>
      <c r="Q84" s="1309"/>
      <c r="R84" s="1309"/>
      <c r="S84" s="1309"/>
      <c r="T84" s="1309"/>
      <c r="U84" s="1309"/>
      <c r="V84" s="1309"/>
      <c r="W84" s="1309"/>
      <c r="X84" s="1309"/>
      <c r="Y84" s="1309"/>
      <c r="Z84" s="1309"/>
      <c r="AA84" s="1309"/>
      <c r="AB84" s="1309"/>
      <c r="AC84" s="1309"/>
      <c r="AD84" s="1309"/>
      <c r="AR84" s="533"/>
      <c r="AS84" s="533"/>
      <c r="AT84" s="685"/>
      <c r="AU84" s="533"/>
      <c r="AV84" s="533"/>
      <c r="AW84" s="685"/>
      <c r="AX84" s="773"/>
      <c r="AY84" s="773"/>
      <c r="AZ84" s="774"/>
    </row>
    <row r="85" spans="1:52" s="260" customFormat="1" ht="15.75" x14ac:dyDescent="0.25">
      <c r="A85" s="682"/>
      <c r="B85" s="682">
        <v>7</v>
      </c>
      <c r="C85" s="1309"/>
      <c r="D85" s="1309"/>
      <c r="E85" s="1309"/>
      <c r="F85" s="1309"/>
      <c r="G85" s="1309"/>
      <c r="H85" s="1309"/>
      <c r="I85" s="1309"/>
      <c r="J85" s="1309"/>
      <c r="K85" s="1309"/>
      <c r="L85" s="1309"/>
      <c r="M85" s="1309"/>
      <c r="N85" s="1309"/>
      <c r="O85" s="1309"/>
      <c r="P85" s="1309"/>
      <c r="Q85" s="1309"/>
      <c r="R85" s="1309"/>
      <c r="S85" s="1309"/>
      <c r="T85" s="1309"/>
      <c r="U85" s="1309"/>
      <c r="V85" s="1309"/>
      <c r="W85" s="1309"/>
      <c r="X85" s="1309"/>
      <c r="Y85" s="1309"/>
      <c r="Z85" s="1309"/>
      <c r="AA85" s="1309"/>
      <c r="AB85" s="1309"/>
      <c r="AC85" s="1309"/>
      <c r="AD85" s="1309"/>
      <c r="AR85" s="533"/>
      <c r="AS85" s="533"/>
      <c r="AT85" s="685"/>
      <c r="AU85" s="533"/>
      <c r="AV85" s="533"/>
      <c r="AW85" s="685"/>
      <c r="AX85" s="773"/>
      <c r="AY85" s="773"/>
      <c r="AZ85" s="774"/>
    </row>
    <row r="86" spans="1:52" s="260" customFormat="1" ht="15.75" x14ac:dyDescent="0.25">
      <c r="A86" s="682"/>
      <c r="B86" s="682">
        <v>8</v>
      </c>
      <c r="C86" s="1309"/>
      <c r="D86" s="1309"/>
      <c r="E86" s="1309"/>
      <c r="F86" s="1309"/>
      <c r="G86" s="1309"/>
      <c r="H86" s="1309"/>
      <c r="I86" s="1309"/>
      <c r="J86" s="1309"/>
      <c r="K86" s="1309"/>
      <c r="L86" s="1309"/>
      <c r="M86" s="1309"/>
      <c r="N86" s="1309"/>
      <c r="O86" s="1309"/>
      <c r="P86" s="1309"/>
      <c r="Q86" s="1309"/>
      <c r="R86" s="1309"/>
      <c r="S86" s="1309"/>
      <c r="T86" s="1309"/>
      <c r="U86" s="1309"/>
      <c r="V86" s="1309"/>
      <c r="W86" s="1309"/>
      <c r="X86" s="1309"/>
      <c r="Y86" s="1309"/>
      <c r="Z86" s="1309"/>
      <c r="AA86" s="1309"/>
      <c r="AB86" s="1309"/>
      <c r="AC86" s="1309"/>
      <c r="AD86" s="1309"/>
      <c r="AR86" s="533"/>
      <c r="AS86" s="533"/>
      <c r="AT86" s="685"/>
      <c r="AU86" s="533"/>
      <c r="AV86" s="533"/>
      <c r="AW86" s="685"/>
      <c r="AX86" s="773"/>
      <c r="AY86" s="773"/>
      <c r="AZ86" s="774"/>
    </row>
    <row r="87" spans="1:52" s="260" customFormat="1" ht="15.75" x14ac:dyDescent="0.25">
      <c r="A87" s="682"/>
      <c r="B87" s="682">
        <v>9</v>
      </c>
      <c r="C87" s="1309"/>
      <c r="D87" s="1309"/>
      <c r="E87" s="1309"/>
      <c r="F87" s="1309"/>
      <c r="G87" s="1309"/>
      <c r="H87" s="1309"/>
      <c r="I87" s="1309"/>
      <c r="J87" s="1309"/>
      <c r="K87" s="1309"/>
      <c r="L87" s="1309"/>
      <c r="M87" s="1309"/>
      <c r="N87" s="1309"/>
      <c r="O87" s="1309"/>
      <c r="P87" s="1309"/>
      <c r="Q87" s="1309"/>
      <c r="R87" s="1309"/>
      <c r="S87" s="1309"/>
      <c r="T87" s="1309"/>
      <c r="U87" s="1309"/>
      <c r="V87" s="1309"/>
      <c r="W87" s="1309"/>
      <c r="X87" s="1309"/>
      <c r="Y87" s="1309"/>
      <c r="Z87" s="1309"/>
      <c r="AA87" s="1309"/>
      <c r="AB87" s="1309"/>
      <c r="AC87" s="1309"/>
      <c r="AD87" s="1309"/>
      <c r="AR87" s="533"/>
      <c r="AS87" s="533"/>
      <c r="AT87" s="685"/>
      <c r="AU87" s="533"/>
      <c r="AV87" s="533"/>
      <c r="AW87" s="685"/>
      <c r="AX87" s="773"/>
      <c r="AY87" s="773"/>
      <c r="AZ87" s="774"/>
    </row>
    <row r="88" spans="1:52" s="260" customFormat="1" ht="15.75" x14ac:dyDescent="0.25">
      <c r="A88" s="893"/>
      <c r="B88" s="681"/>
      <c r="AR88" s="533"/>
      <c r="AS88" s="533"/>
      <c r="AT88" s="685"/>
      <c r="AU88" s="533"/>
      <c r="AV88" s="533"/>
      <c r="AW88" s="685"/>
      <c r="AX88" s="773"/>
      <c r="AY88" s="773"/>
      <c r="AZ88" s="774"/>
    </row>
    <row r="117" spans="1:52" x14ac:dyDescent="0.2">
      <c r="A117" s="93"/>
      <c r="B117" s="93"/>
      <c r="AR117" s="93"/>
      <c r="AS117" s="93"/>
      <c r="AT117" s="93"/>
      <c r="AU117" s="93"/>
      <c r="AV117" s="93"/>
      <c r="AW117" s="93"/>
      <c r="AX117" s="93"/>
      <c r="AY117" s="93"/>
      <c r="AZ117" s="93"/>
    </row>
    <row r="118" spans="1:52" x14ac:dyDescent="0.2">
      <c r="A118" s="93"/>
      <c r="B118" s="93"/>
      <c r="AR118" s="93"/>
      <c r="AS118" s="93"/>
      <c r="AT118" s="93"/>
      <c r="AU118" s="93"/>
      <c r="AV118" s="93"/>
      <c r="AW118" s="93"/>
      <c r="AX118" s="93"/>
      <c r="AY118" s="93"/>
      <c r="AZ118" s="93"/>
    </row>
  </sheetData>
  <mergeCells count="65">
    <mergeCell ref="A1:AV1"/>
    <mergeCell ref="A2:C2"/>
    <mergeCell ref="C73:AD73"/>
    <mergeCell ref="C74:AD74"/>
    <mergeCell ref="C75:AD75"/>
    <mergeCell ref="D5:E5"/>
    <mergeCell ref="AB5:AC5"/>
    <mergeCell ref="X57:Y57"/>
    <mergeCell ref="X58:Y58"/>
    <mergeCell ref="AH5:AI5"/>
    <mergeCell ref="AF4:AG4"/>
    <mergeCell ref="AF5:AG5"/>
    <mergeCell ref="N4:O4"/>
    <mergeCell ref="AH4:AI4"/>
    <mergeCell ref="J4:K4"/>
    <mergeCell ref="J5:K5"/>
    <mergeCell ref="A58:C58"/>
    <mergeCell ref="A57:C57"/>
    <mergeCell ref="C76:AD76"/>
    <mergeCell ref="C79:AD79"/>
    <mergeCell ref="C4:C5"/>
    <mergeCell ref="D4:E4"/>
    <mergeCell ref="F5:G5"/>
    <mergeCell ref="H5:I5"/>
    <mergeCell ref="F4:I4"/>
    <mergeCell ref="T5:U5"/>
    <mergeCell ref="L5:M5"/>
    <mergeCell ref="X59:Y59"/>
    <mergeCell ref="V5:W5"/>
    <mergeCell ref="Z5:AA5"/>
    <mergeCell ref="G57:H57"/>
    <mergeCell ref="G58:H58"/>
    <mergeCell ref="A59:C59"/>
    <mergeCell ref="F61:G61"/>
    <mergeCell ref="E59:F59"/>
    <mergeCell ref="C82:AD82"/>
    <mergeCell ref="C80:AD80"/>
    <mergeCell ref="C81:AD81"/>
    <mergeCell ref="AX3:AZ4"/>
    <mergeCell ref="AJ4:AM4"/>
    <mergeCell ref="AP4:AQ5"/>
    <mergeCell ref="AJ5:AK5"/>
    <mergeCell ref="AL5:AM5"/>
    <mergeCell ref="D3:AQ3"/>
    <mergeCell ref="AR3:AT4"/>
    <mergeCell ref="AU3:AW4"/>
    <mergeCell ref="Z4:AE4"/>
    <mergeCell ref="AD5:AE5"/>
    <mergeCell ref="AN5:AO5"/>
    <mergeCell ref="C85:AD85"/>
    <mergeCell ref="C86:AD86"/>
    <mergeCell ref="C87:AD87"/>
    <mergeCell ref="E57:F57"/>
    <mergeCell ref="L4:M4"/>
    <mergeCell ref="P5:Q5"/>
    <mergeCell ref="R5:S5"/>
    <mergeCell ref="X5:Y5"/>
    <mergeCell ref="N5:O5"/>
    <mergeCell ref="P4:Q4"/>
    <mergeCell ref="X4:Y4"/>
    <mergeCell ref="R4:W4"/>
    <mergeCell ref="C83:AD83"/>
    <mergeCell ref="C84:AD84"/>
    <mergeCell ref="C77:AD77"/>
    <mergeCell ref="A63:D63"/>
  </mergeCells>
  <conditionalFormatting sqref="D27:E27">
    <cfRule type="cellIs" dxfId="1150" priority="1103" stopIfTrue="1" operator="lessThan">
      <formula>0</formula>
    </cfRule>
  </conditionalFormatting>
  <conditionalFormatting sqref="C28">
    <cfRule type="cellIs" dxfId="1149" priority="1102" stopIfTrue="1" operator="lessThan">
      <formula>0</formula>
    </cfRule>
  </conditionalFormatting>
  <conditionalFormatting sqref="D28:E28">
    <cfRule type="cellIs" dxfId="1148" priority="1101" stopIfTrue="1" operator="lessThan">
      <formula>0</formula>
    </cfRule>
  </conditionalFormatting>
  <conditionalFormatting sqref="D40 D43">
    <cfRule type="cellIs" dxfId="1147" priority="1100" stopIfTrue="1" operator="lessThan">
      <formula>0</formula>
    </cfRule>
  </conditionalFormatting>
  <conditionalFormatting sqref="C37">
    <cfRule type="cellIs" dxfId="1146" priority="1095" stopIfTrue="1" operator="lessThan">
      <formula>0</formula>
    </cfRule>
  </conditionalFormatting>
  <conditionalFormatting sqref="F52">
    <cfRule type="cellIs" dxfId="1145" priority="1099" stopIfTrue="1" operator="lessThan">
      <formula>0</formula>
    </cfRule>
  </conditionalFormatting>
  <conditionalFormatting sqref="C48:C51">
    <cfRule type="cellIs" dxfId="1144" priority="1098" stopIfTrue="1" operator="lessThan">
      <formula>0</formula>
    </cfRule>
  </conditionalFormatting>
  <conditionalFormatting sqref="E48:E51">
    <cfRule type="cellIs" dxfId="1143" priority="1097" stopIfTrue="1" operator="lessThan">
      <formula>0</formula>
    </cfRule>
  </conditionalFormatting>
  <conditionalFormatting sqref="D48:D51">
    <cfRule type="cellIs" dxfId="1142" priority="1096" stopIfTrue="1" operator="lessThan">
      <formula>0</formula>
    </cfRule>
  </conditionalFormatting>
  <conditionalFormatting sqref="D37">
    <cfRule type="cellIs" dxfId="1141" priority="1094" stopIfTrue="1" operator="lessThan">
      <formula>0</formula>
    </cfRule>
  </conditionalFormatting>
  <conditionalFormatting sqref="E37">
    <cfRule type="cellIs" dxfId="1140" priority="1093" stopIfTrue="1" operator="lessThan">
      <formula>0</formula>
    </cfRule>
  </conditionalFormatting>
  <conditionalFormatting sqref="C41">
    <cfRule type="cellIs" dxfId="1139" priority="1092" stopIfTrue="1" operator="lessThan">
      <formula>0</formula>
    </cfRule>
  </conditionalFormatting>
  <conditionalFormatting sqref="D41">
    <cfRule type="cellIs" dxfId="1138" priority="1091" stopIfTrue="1" operator="lessThan">
      <formula>0</formula>
    </cfRule>
  </conditionalFormatting>
  <conditionalFormatting sqref="E41:E42">
    <cfRule type="cellIs" dxfId="1137" priority="1090" stopIfTrue="1" operator="lessThan">
      <formula>0</formula>
    </cfRule>
  </conditionalFormatting>
  <conditionalFormatting sqref="D30">
    <cfRule type="cellIs" dxfId="1136" priority="1087" stopIfTrue="1" operator="lessThan">
      <formula>0</formula>
    </cfRule>
  </conditionalFormatting>
  <conditionalFormatting sqref="C30">
    <cfRule type="cellIs" dxfId="1135" priority="1089" stopIfTrue="1" operator="lessThan">
      <formula>0</formula>
    </cfRule>
  </conditionalFormatting>
  <conditionalFormatting sqref="E30">
    <cfRule type="cellIs" dxfId="1134" priority="1088" stopIfTrue="1" operator="lessThan">
      <formula>0</formula>
    </cfRule>
  </conditionalFormatting>
  <conditionalFormatting sqref="C42">
    <cfRule type="cellIs" dxfId="1133" priority="1086" stopIfTrue="1" operator="lessThan">
      <formula>0</formula>
    </cfRule>
  </conditionalFormatting>
  <conditionalFormatting sqref="H7 J7:J15">
    <cfRule type="cellIs" dxfId="1132" priority="1081" stopIfTrue="1" operator="lessThan">
      <formula>0</formula>
    </cfRule>
  </conditionalFormatting>
  <conditionalFormatting sqref="D42">
    <cfRule type="cellIs" dxfId="1131" priority="1085" stopIfTrue="1" operator="lessThan">
      <formula>0</formula>
    </cfRule>
  </conditionalFormatting>
  <conditionalFormatting sqref="M23">
    <cfRule type="cellIs" dxfId="1130" priority="1084" stopIfTrue="1" operator="lessThan">
      <formula>0</formula>
    </cfRule>
  </conditionalFormatting>
  <conditionalFormatting sqref="I13">
    <cfRule type="cellIs" dxfId="1129" priority="1083" stopIfTrue="1" operator="lessThan">
      <formula>0</formula>
    </cfRule>
  </conditionalFormatting>
  <conditionalFormatting sqref="AP7:AP18 AP29 AP38 AP45:AP51 AP21:AP25 AP41:AP42">
    <cfRule type="cellIs" dxfId="1128" priority="1082" stopIfTrue="1" operator="lessThan">
      <formula>0</formula>
    </cfRule>
  </conditionalFormatting>
  <conditionalFormatting sqref="G7:G14">
    <cfRule type="cellIs" dxfId="1127" priority="1080" stopIfTrue="1" operator="lessThan">
      <formula>0</formula>
    </cfRule>
  </conditionalFormatting>
  <conditionalFormatting sqref="K7:K13">
    <cfRule type="cellIs" dxfId="1126" priority="1079" stopIfTrue="1" operator="lessThan">
      <formula>0</formula>
    </cfRule>
  </conditionalFormatting>
  <conditionalFormatting sqref="P7:Q12 Q13:Q14">
    <cfRule type="cellIs" dxfId="1125" priority="1078" stopIfTrue="1" operator="lessThan">
      <formula>0</formula>
    </cfRule>
  </conditionalFormatting>
  <conditionalFormatting sqref="I7">
    <cfRule type="cellIs" dxfId="1124" priority="1077" stopIfTrue="1" operator="lessThan">
      <formula>0</formula>
    </cfRule>
  </conditionalFormatting>
  <conditionalFormatting sqref="G15">
    <cfRule type="cellIs" dxfId="1123" priority="1076" stopIfTrue="1" operator="lessThan">
      <formula>0</formula>
    </cfRule>
  </conditionalFormatting>
  <conditionalFormatting sqref="Q15">
    <cfRule type="cellIs" dxfId="1122" priority="1075" stopIfTrue="1" operator="lessThan">
      <formula>0</formula>
    </cfRule>
  </conditionalFormatting>
  <conditionalFormatting sqref="J16">
    <cfRule type="cellIs" dxfId="1121" priority="1074" stopIfTrue="1" operator="lessThan">
      <formula>0</formula>
    </cfRule>
  </conditionalFormatting>
  <conditionalFormatting sqref="G16">
    <cfRule type="cellIs" dxfId="1120" priority="1073" stopIfTrue="1" operator="lessThan">
      <formula>0</formula>
    </cfRule>
  </conditionalFormatting>
  <conditionalFormatting sqref="Q16">
    <cfRule type="cellIs" dxfId="1119" priority="1072" stopIfTrue="1" operator="lessThan">
      <formula>0</formula>
    </cfRule>
  </conditionalFormatting>
  <conditionalFormatting sqref="J17">
    <cfRule type="cellIs" dxfId="1118" priority="1071" stopIfTrue="1" operator="lessThan">
      <formula>0</formula>
    </cfRule>
  </conditionalFormatting>
  <conditionalFormatting sqref="Q17">
    <cfRule type="cellIs" dxfId="1117" priority="1069" stopIfTrue="1" operator="lessThan">
      <formula>0</formula>
    </cfRule>
  </conditionalFormatting>
  <conditionalFormatting sqref="G17">
    <cfRule type="cellIs" dxfId="1116" priority="1070" stopIfTrue="1" operator="lessThan">
      <formula>0</formula>
    </cfRule>
  </conditionalFormatting>
  <conditionalFormatting sqref="R16">
    <cfRule type="cellIs" dxfId="1115" priority="1068" stopIfTrue="1" operator="lessThan">
      <formula>0</formula>
    </cfRule>
  </conditionalFormatting>
  <conditionalFormatting sqref="S16">
    <cfRule type="cellIs" dxfId="1114" priority="1067" stopIfTrue="1" operator="lessThan">
      <formula>0</formula>
    </cfRule>
  </conditionalFormatting>
  <conditionalFormatting sqref="S23">
    <cfRule type="cellIs" dxfId="1113" priority="1066" stopIfTrue="1" operator="lessThan">
      <formula>0</formula>
    </cfRule>
  </conditionalFormatting>
  <conditionalFormatting sqref="R17">
    <cfRule type="cellIs" dxfId="1112" priority="1065" stopIfTrue="1" operator="lessThan">
      <formula>0</formula>
    </cfRule>
  </conditionalFormatting>
  <conditionalFormatting sqref="S17">
    <cfRule type="cellIs" dxfId="1111" priority="1064" stopIfTrue="1" operator="lessThan">
      <formula>0</formula>
    </cfRule>
  </conditionalFormatting>
  <conditionalFormatting sqref="X16">
    <cfRule type="cellIs" dxfId="1110" priority="1062" stopIfTrue="1" operator="lessThan">
      <formula>0</formula>
    </cfRule>
  </conditionalFormatting>
  <conditionalFormatting sqref="X7:X15">
    <cfRule type="cellIs" dxfId="1109" priority="1063" stopIfTrue="1" operator="lessThan">
      <formula>0</formula>
    </cfRule>
  </conditionalFormatting>
  <conditionalFormatting sqref="X23">
    <cfRule type="cellIs" dxfId="1108" priority="1060" stopIfTrue="1" operator="lessThan">
      <formula>0</formula>
    </cfRule>
  </conditionalFormatting>
  <conditionalFormatting sqref="X17">
    <cfRule type="cellIs" dxfId="1107" priority="1061" stopIfTrue="1" operator="lessThan">
      <formula>0</formula>
    </cfRule>
  </conditionalFormatting>
  <conditionalFormatting sqref="B69">
    <cfRule type="cellIs" dxfId="1106" priority="2209" stopIfTrue="1" operator="lessThan">
      <formula>0</formula>
    </cfRule>
  </conditionalFormatting>
  <conditionalFormatting sqref="B69">
    <cfRule type="cellIs" dxfId="1105" priority="2210" stopIfTrue="1" operator="lessThan">
      <formula>0</formula>
    </cfRule>
  </conditionalFormatting>
  <conditionalFormatting sqref="B67">
    <cfRule type="cellIs" dxfId="1104" priority="2208" stopIfTrue="1" operator="lessThan">
      <formula>0</formula>
    </cfRule>
  </conditionalFormatting>
  <conditionalFormatting sqref="G18">
    <cfRule type="cellIs" dxfId="1103" priority="1056" stopIfTrue="1" operator="lessThan">
      <formula>0</formula>
    </cfRule>
  </conditionalFormatting>
  <conditionalFormatting sqref="Q18">
    <cfRule type="cellIs" dxfId="1102" priority="1055" stopIfTrue="1" operator="lessThan">
      <formula>0</formula>
    </cfRule>
  </conditionalFormatting>
  <conditionalFormatting sqref="R18">
    <cfRule type="cellIs" dxfId="1101" priority="1054" stopIfTrue="1" operator="lessThan">
      <formula>0</formula>
    </cfRule>
  </conditionalFormatting>
  <conditionalFormatting sqref="S18">
    <cfRule type="cellIs" dxfId="1100" priority="1053" stopIfTrue="1" operator="lessThan">
      <formula>0</formula>
    </cfRule>
  </conditionalFormatting>
  <conditionalFormatting sqref="X18">
    <cfRule type="cellIs" dxfId="1099" priority="1052" stopIfTrue="1" operator="lessThan">
      <formula>0</formula>
    </cfRule>
  </conditionalFormatting>
  <conditionalFormatting sqref="AF18">
    <cfRule type="cellIs" dxfId="1098" priority="1051" stopIfTrue="1" operator="lessThan">
      <formula>0</formula>
    </cfRule>
  </conditionalFormatting>
  <conditionalFormatting sqref="N7:O12">
    <cfRule type="cellIs" dxfId="1097" priority="1050" stopIfTrue="1" operator="lessThan">
      <formula>0</formula>
    </cfRule>
  </conditionalFormatting>
  <conditionalFormatting sqref="L7:M12 L13">
    <cfRule type="cellIs" dxfId="1096" priority="1049" stopIfTrue="1" operator="lessThan">
      <formula>0</formula>
    </cfRule>
  </conditionalFormatting>
  <conditionalFormatting sqref="R15 R7:S14">
    <cfRule type="cellIs" dxfId="1095" priority="1048" stopIfTrue="1" operator="lessThan">
      <formula>0</formula>
    </cfRule>
  </conditionalFormatting>
  <conditionalFormatting sqref="S15">
    <cfRule type="cellIs" dxfId="1094" priority="1047" stopIfTrue="1" operator="lessThan">
      <formula>0</formula>
    </cfRule>
  </conditionalFormatting>
  <conditionalFormatting sqref="M13:M14">
    <cfRule type="cellIs" dxfId="1093" priority="1046" stopIfTrue="1" operator="lessThan">
      <formula>0</formula>
    </cfRule>
  </conditionalFormatting>
  <conditionalFormatting sqref="N18">
    <cfRule type="cellIs" dxfId="1092" priority="1038" stopIfTrue="1" operator="lessThan">
      <formula>0</formula>
    </cfRule>
  </conditionalFormatting>
  <conditionalFormatting sqref="M15">
    <cfRule type="cellIs" dxfId="1091" priority="1045" stopIfTrue="1" operator="lessThan">
      <formula>0</formula>
    </cfRule>
  </conditionalFormatting>
  <conditionalFormatting sqref="M16">
    <cfRule type="cellIs" dxfId="1090" priority="1044" stopIfTrue="1" operator="lessThan">
      <formula>0</formula>
    </cfRule>
  </conditionalFormatting>
  <conditionalFormatting sqref="N17">
    <cfRule type="cellIs" dxfId="1089" priority="1041" stopIfTrue="1" operator="lessThan">
      <formula>0</formula>
    </cfRule>
  </conditionalFormatting>
  <conditionalFormatting sqref="M17">
    <cfRule type="cellIs" dxfId="1088" priority="1043" stopIfTrue="1" operator="lessThan">
      <formula>0</formula>
    </cfRule>
  </conditionalFormatting>
  <conditionalFormatting sqref="N16">
    <cfRule type="cellIs" dxfId="1087" priority="1042" stopIfTrue="1" operator="lessThan">
      <formula>0</formula>
    </cfRule>
  </conditionalFormatting>
  <conditionalFormatting sqref="N23">
    <cfRule type="cellIs" dxfId="1086" priority="1040" stopIfTrue="1" operator="lessThan">
      <formula>0</formula>
    </cfRule>
  </conditionalFormatting>
  <conditionalFormatting sqref="M18">
    <cfRule type="cellIs" dxfId="1085" priority="1039" stopIfTrue="1" operator="lessThan">
      <formula>0</formula>
    </cfRule>
  </conditionalFormatting>
  <conditionalFormatting sqref="N13:N15">
    <cfRule type="cellIs" dxfId="1084" priority="1037" stopIfTrue="1" operator="lessThan">
      <formula>0</formula>
    </cfRule>
  </conditionalFormatting>
  <conditionalFormatting sqref="O13:O14">
    <cfRule type="cellIs" dxfId="1083" priority="1036" stopIfTrue="1" operator="lessThan">
      <formula>0</formula>
    </cfRule>
  </conditionalFormatting>
  <conditionalFormatting sqref="O15">
    <cfRule type="cellIs" dxfId="1082" priority="1035" stopIfTrue="1" operator="lessThan">
      <formula>0</formula>
    </cfRule>
  </conditionalFormatting>
  <conditionalFormatting sqref="O16">
    <cfRule type="cellIs" dxfId="1081" priority="1034" stopIfTrue="1" operator="lessThan">
      <formula>0</formula>
    </cfRule>
  </conditionalFormatting>
  <conditionalFormatting sqref="O17">
    <cfRule type="cellIs" dxfId="1080" priority="1033" stopIfTrue="1" operator="lessThan">
      <formula>0</formula>
    </cfRule>
  </conditionalFormatting>
  <conditionalFormatting sqref="P16">
    <cfRule type="cellIs" dxfId="1079" priority="1032" stopIfTrue="1" operator="lessThan">
      <formula>0</formula>
    </cfRule>
  </conditionalFormatting>
  <conditionalFormatting sqref="O18">
    <cfRule type="cellIs" dxfId="1078" priority="1030" stopIfTrue="1" operator="lessThan">
      <formula>0</formula>
    </cfRule>
  </conditionalFormatting>
  <conditionalFormatting sqref="P17">
    <cfRule type="cellIs" dxfId="1077" priority="1031" stopIfTrue="1" operator="lessThan">
      <formula>0</formula>
    </cfRule>
  </conditionalFormatting>
  <conditionalFormatting sqref="AF22">
    <cfRule type="cellIs" dxfId="1076" priority="915" stopIfTrue="1" operator="lessThan">
      <formula>0</formula>
    </cfRule>
  </conditionalFormatting>
  <conditionalFormatting sqref="P18">
    <cfRule type="cellIs" dxfId="1075" priority="1029" stopIfTrue="1" operator="lessThan">
      <formula>0</formula>
    </cfRule>
  </conditionalFormatting>
  <conditionalFormatting sqref="U15">
    <cfRule type="cellIs" dxfId="1074" priority="1005" stopIfTrue="1" operator="lessThan">
      <formula>0</formula>
    </cfRule>
  </conditionalFormatting>
  <conditionalFormatting sqref="V17">
    <cfRule type="cellIs" dxfId="1073" priority="1002" stopIfTrue="1" operator="lessThan">
      <formula>0</formula>
    </cfRule>
  </conditionalFormatting>
  <conditionalFormatting sqref="P13:P15">
    <cfRule type="cellIs" dxfId="1072" priority="1028" stopIfTrue="1" operator="lessThan">
      <formula>0</formula>
    </cfRule>
  </conditionalFormatting>
  <conditionalFormatting sqref="K14">
    <cfRule type="cellIs" dxfId="1071" priority="1027" stopIfTrue="1" operator="lessThan">
      <formula>0</formula>
    </cfRule>
  </conditionalFormatting>
  <conditionalFormatting sqref="R24">
    <cfRule type="cellIs" dxfId="1070" priority="868" stopIfTrue="1" operator="lessThan">
      <formula>0</formula>
    </cfRule>
  </conditionalFormatting>
  <conditionalFormatting sqref="V23">
    <cfRule type="cellIs" dxfId="1069" priority="956" stopIfTrue="1" operator="lessThan">
      <formula>0</formula>
    </cfRule>
  </conditionalFormatting>
  <conditionalFormatting sqref="O23">
    <cfRule type="cellIs" dxfId="1068" priority="953" stopIfTrue="1" operator="lessThan">
      <formula>0</formula>
    </cfRule>
  </conditionalFormatting>
  <conditionalFormatting sqref="K17">
    <cfRule type="cellIs" dxfId="1067" priority="1024" stopIfTrue="1" operator="lessThan">
      <formula>0</formula>
    </cfRule>
  </conditionalFormatting>
  <conditionalFormatting sqref="L16">
    <cfRule type="cellIs" dxfId="1066" priority="1023" stopIfTrue="1" operator="lessThan">
      <formula>0</formula>
    </cfRule>
  </conditionalFormatting>
  <conditionalFormatting sqref="L17">
    <cfRule type="cellIs" dxfId="1065" priority="1022" stopIfTrue="1" operator="lessThan">
      <formula>0</formula>
    </cfRule>
  </conditionalFormatting>
  <conditionalFormatting sqref="K18">
    <cfRule type="cellIs" dxfId="1064" priority="1021" stopIfTrue="1" operator="lessThan">
      <formula>0</formula>
    </cfRule>
  </conditionalFormatting>
  <conditionalFormatting sqref="L18">
    <cfRule type="cellIs" dxfId="1063" priority="1020" stopIfTrue="1" operator="lessThan">
      <formula>0</formula>
    </cfRule>
  </conditionalFormatting>
  <conditionalFormatting sqref="K23">
    <cfRule type="cellIs" dxfId="1062" priority="1018" stopIfTrue="1" operator="lessThan">
      <formula>0</formula>
    </cfRule>
  </conditionalFormatting>
  <conditionalFormatting sqref="L14:L15">
    <cfRule type="cellIs" dxfId="1061" priority="1019" stopIfTrue="1" operator="lessThan">
      <formula>0</formula>
    </cfRule>
  </conditionalFormatting>
  <conditionalFormatting sqref="AF7:AF15">
    <cfRule type="cellIs" dxfId="1060" priority="1017" stopIfTrue="1" operator="lessThan">
      <formula>0</formula>
    </cfRule>
  </conditionalFormatting>
  <conditionalFormatting sqref="AF16">
    <cfRule type="cellIs" dxfId="1059" priority="1016" stopIfTrue="1" operator="lessThan">
      <formula>0</formula>
    </cfRule>
  </conditionalFormatting>
  <conditionalFormatting sqref="N23">
    <cfRule type="cellIs" dxfId="1058" priority="990" stopIfTrue="1" operator="lessThan">
      <formula>0</formula>
    </cfRule>
  </conditionalFormatting>
  <conditionalFormatting sqref="AF17">
    <cfRule type="cellIs" dxfId="1057" priority="1015" stopIfTrue="1" operator="lessThan">
      <formula>0</formula>
    </cfRule>
  </conditionalFormatting>
  <conditionalFormatting sqref="T7:T15">
    <cfRule type="cellIs" dxfId="1056" priority="1013" stopIfTrue="1" operator="lessThan">
      <formula>0</formula>
    </cfRule>
  </conditionalFormatting>
  <conditionalFormatting sqref="Y7:Y12">
    <cfRule type="cellIs" dxfId="1055" priority="1014" stopIfTrue="1" operator="lessThan">
      <formula>0</formula>
    </cfRule>
  </conditionalFormatting>
  <conditionalFormatting sqref="W23">
    <cfRule type="cellIs" dxfId="1054" priority="1001" stopIfTrue="1" operator="lessThan">
      <formula>0</formula>
    </cfRule>
  </conditionalFormatting>
  <conditionalFormatting sqref="T16">
    <cfRule type="cellIs" dxfId="1053" priority="1012" stopIfTrue="1" operator="lessThan">
      <formula>0</formula>
    </cfRule>
  </conditionalFormatting>
  <conditionalFormatting sqref="V16">
    <cfRule type="cellIs" dxfId="1052" priority="1003" stopIfTrue="1" operator="lessThan">
      <formula>0</formula>
    </cfRule>
  </conditionalFormatting>
  <conditionalFormatting sqref="T17">
    <cfRule type="cellIs" dxfId="1051" priority="1011" stopIfTrue="1" operator="lessThan">
      <formula>0</formula>
    </cfRule>
  </conditionalFormatting>
  <conditionalFormatting sqref="W18">
    <cfRule type="cellIs" dxfId="1050" priority="999" stopIfTrue="1" operator="lessThan">
      <formula>0</formula>
    </cfRule>
  </conditionalFormatting>
  <conditionalFormatting sqref="T18">
    <cfRule type="cellIs" dxfId="1049" priority="1010" stopIfTrue="1" operator="lessThan">
      <formula>0</formula>
    </cfRule>
  </conditionalFormatting>
  <conditionalFormatting sqref="U18">
    <cfRule type="cellIs" dxfId="1048" priority="1009" stopIfTrue="1" operator="lessThan">
      <formula>0</formula>
    </cfRule>
  </conditionalFormatting>
  <conditionalFormatting sqref="U16">
    <cfRule type="cellIs" dxfId="1047" priority="1008" stopIfTrue="1" operator="lessThan">
      <formula>0</formula>
    </cfRule>
  </conditionalFormatting>
  <conditionalFormatting sqref="U17">
    <cfRule type="cellIs" dxfId="1046" priority="1007" stopIfTrue="1" operator="lessThan">
      <formula>0</formula>
    </cfRule>
  </conditionalFormatting>
  <conditionalFormatting sqref="U7:U14">
    <cfRule type="cellIs" dxfId="1045" priority="1006" stopIfTrue="1" operator="lessThan">
      <formula>0</formula>
    </cfRule>
  </conditionalFormatting>
  <conditionalFormatting sqref="V7:V15">
    <cfRule type="cellIs" dxfId="1044" priority="1004" stopIfTrue="1" operator="lessThan">
      <formula>0</formula>
    </cfRule>
  </conditionalFormatting>
  <conditionalFormatting sqref="W7:W14">
    <cfRule type="cellIs" dxfId="1043" priority="996" stopIfTrue="1" operator="lessThan">
      <formula>0</formula>
    </cfRule>
  </conditionalFormatting>
  <conditionalFormatting sqref="W16">
    <cfRule type="cellIs" dxfId="1042" priority="998" stopIfTrue="1" operator="lessThan">
      <formula>0</formula>
    </cfRule>
  </conditionalFormatting>
  <conditionalFormatting sqref="V18">
    <cfRule type="cellIs" dxfId="1041" priority="1000" stopIfTrue="1" operator="lessThan">
      <formula>0</formula>
    </cfRule>
  </conditionalFormatting>
  <conditionalFormatting sqref="I23">
    <cfRule type="cellIs" dxfId="1040" priority="994" stopIfTrue="1" operator="lessThan">
      <formula>0</formula>
    </cfRule>
  </conditionalFormatting>
  <conditionalFormatting sqref="H23">
    <cfRule type="cellIs" dxfId="1039" priority="993" stopIfTrue="1" operator="lessThan">
      <formula>0</formula>
    </cfRule>
  </conditionalFormatting>
  <conditionalFormatting sqref="G21">
    <cfRule type="cellIs" dxfId="1038" priority="986" stopIfTrue="1" operator="lessThan">
      <formula>0</formula>
    </cfRule>
  </conditionalFormatting>
  <conditionalFormatting sqref="I21">
    <cfRule type="cellIs" dxfId="1037" priority="985" stopIfTrue="1" operator="lessThan">
      <formula>0</formula>
    </cfRule>
  </conditionalFormatting>
  <conditionalFormatting sqref="Q23">
    <cfRule type="cellIs" dxfId="1036" priority="959" stopIfTrue="1" operator="lessThan">
      <formula>0</formula>
    </cfRule>
  </conditionalFormatting>
  <conditionalFormatting sqref="W17">
    <cfRule type="cellIs" dxfId="1035" priority="997" stopIfTrue="1" operator="lessThan">
      <formula>0</formula>
    </cfRule>
  </conditionalFormatting>
  <conditionalFormatting sqref="W15">
    <cfRule type="cellIs" dxfId="1034" priority="995" stopIfTrue="1" operator="lessThan">
      <formula>0</formula>
    </cfRule>
  </conditionalFormatting>
  <conditionalFormatting sqref="X21">
    <cfRule type="cellIs" dxfId="1033" priority="981" stopIfTrue="1" operator="lessThan">
      <formula>0</formula>
    </cfRule>
  </conditionalFormatting>
  <conditionalFormatting sqref="AF21">
    <cfRule type="cellIs" dxfId="1032" priority="980" stopIfTrue="1" operator="lessThan">
      <formula>0</formula>
    </cfRule>
  </conditionalFormatting>
  <conditionalFormatting sqref="R23">
    <cfRule type="cellIs" dxfId="1031" priority="989" stopIfTrue="1" operator="lessThan">
      <formula>0</formula>
    </cfRule>
  </conditionalFormatting>
  <conditionalFormatting sqref="U21">
    <cfRule type="cellIs" dxfId="1030" priority="972" stopIfTrue="1" operator="lessThan">
      <formula>0</formula>
    </cfRule>
  </conditionalFormatting>
  <conditionalFormatting sqref="J23">
    <cfRule type="cellIs" dxfId="1029" priority="991" stopIfTrue="1" operator="lessThan">
      <formula>0</formula>
    </cfRule>
  </conditionalFormatting>
  <conditionalFormatting sqref="H18:I18">
    <cfRule type="cellIs" dxfId="1028" priority="969" stopIfTrue="1" operator="lessThan">
      <formula>0</formula>
    </cfRule>
  </conditionalFormatting>
  <conditionalFormatting sqref="H8">
    <cfRule type="cellIs" dxfId="1027" priority="965" stopIfTrue="1" operator="lessThan">
      <formula>0</formula>
    </cfRule>
  </conditionalFormatting>
  <conditionalFormatting sqref="J21">
    <cfRule type="cellIs" dxfId="1026" priority="988" stopIfTrue="1" operator="lessThan">
      <formula>0</formula>
    </cfRule>
  </conditionalFormatting>
  <conditionalFormatting sqref="H13">
    <cfRule type="cellIs" dxfId="1025" priority="964" stopIfTrue="1" operator="lessThan">
      <formula>0</formula>
    </cfRule>
  </conditionalFormatting>
  <conditionalFormatting sqref="G23">
    <cfRule type="cellIs" dxfId="1024" priority="992" stopIfTrue="1" operator="lessThan">
      <formula>0</formula>
    </cfRule>
  </conditionalFormatting>
  <conditionalFormatting sqref="L21">
    <cfRule type="cellIs" dxfId="1023" priority="974" stopIfTrue="1" operator="lessThan">
      <formula>0</formula>
    </cfRule>
  </conditionalFormatting>
  <conditionalFormatting sqref="V21">
    <cfRule type="cellIs" dxfId="1022" priority="971" stopIfTrue="1" operator="lessThan">
      <formula>0</formula>
    </cfRule>
  </conditionalFormatting>
  <conditionalFormatting sqref="I14">
    <cfRule type="cellIs" dxfId="1021" priority="962" stopIfTrue="1" operator="lessThan">
      <formula>0</formula>
    </cfRule>
  </conditionalFormatting>
  <conditionalFormatting sqref="W21">
    <cfRule type="cellIs" dxfId="1020" priority="970" stopIfTrue="1" operator="lessThan">
      <formula>0</formula>
    </cfRule>
  </conditionalFormatting>
  <conditionalFormatting sqref="L23">
    <cfRule type="cellIs" dxfId="1019" priority="960" stopIfTrue="1" operator="lessThan">
      <formula>0</formula>
    </cfRule>
  </conditionalFormatting>
  <conditionalFormatting sqref="I9:I12 I15:I18">
    <cfRule type="cellIs" dxfId="1018" priority="967" stopIfTrue="1" operator="lessThan">
      <formula>0</formula>
    </cfRule>
  </conditionalFormatting>
  <conditionalFormatting sqref="H21">
    <cfRule type="cellIs" dxfId="1017" priority="987" stopIfTrue="1" operator="lessThan">
      <formula>0</formula>
    </cfRule>
  </conditionalFormatting>
  <conditionalFormatting sqref="AC7:AC14">
    <cfRule type="cellIs" dxfId="1016" priority="941" stopIfTrue="1" operator="lessThan">
      <formula>0</formula>
    </cfRule>
  </conditionalFormatting>
  <conditionalFormatting sqref="Q21">
    <cfRule type="cellIs" dxfId="1015" priority="984" stopIfTrue="1" operator="lessThan">
      <formula>0</formula>
    </cfRule>
  </conditionalFormatting>
  <conditionalFormatting sqref="R21">
    <cfRule type="cellIs" dxfId="1014" priority="983" stopIfTrue="1" operator="lessThan">
      <formula>0</formula>
    </cfRule>
  </conditionalFormatting>
  <conditionalFormatting sqref="S21">
    <cfRule type="cellIs" dxfId="1013" priority="982" stopIfTrue="1" operator="lessThan">
      <formula>0</formula>
    </cfRule>
  </conditionalFormatting>
  <conditionalFormatting sqref="L23">
    <cfRule type="cellIs" dxfId="1012" priority="961" stopIfTrue="1" operator="lessThan">
      <formula>0</formula>
    </cfRule>
  </conditionalFormatting>
  <conditionalFormatting sqref="M21">
    <cfRule type="cellIs" dxfId="1011" priority="979" stopIfTrue="1" operator="lessThan">
      <formula>0</formula>
    </cfRule>
  </conditionalFormatting>
  <conditionalFormatting sqref="N21">
    <cfRule type="cellIs" dxfId="1010" priority="978" stopIfTrue="1" operator="lessThan">
      <formula>0</formula>
    </cfRule>
  </conditionalFormatting>
  <conditionalFormatting sqref="O21">
    <cfRule type="cellIs" dxfId="1009" priority="977" stopIfTrue="1" operator="lessThan">
      <formula>0</formula>
    </cfRule>
  </conditionalFormatting>
  <conditionalFormatting sqref="P21">
    <cfRule type="cellIs" dxfId="1008" priority="976" stopIfTrue="1" operator="lessThan">
      <formula>0</formula>
    </cfRule>
  </conditionalFormatting>
  <conditionalFormatting sqref="K21">
    <cfRule type="cellIs" dxfId="1007" priority="975" stopIfTrue="1" operator="lessThan">
      <formula>0</formula>
    </cfRule>
  </conditionalFormatting>
  <conditionalFormatting sqref="T21">
    <cfRule type="cellIs" dxfId="1006" priority="973" stopIfTrue="1" operator="lessThan">
      <formula>0</formula>
    </cfRule>
  </conditionalFormatting>
  <conditionalFormatting sqref="Z7:Z12">
    <cfRule type="cellIs" dxfId="1005" priority="952" stopIfTrue="1" operator="lessThan">
      <formula>0</formula>
    </cfRule>
  </conditionalFormatting>
  <conditionalFormatting sqref="AA7:AA12">
    <cfRule type="cellIs" dxfId="1004" priority="951" stopIfTrue="1" operator="lessThan">
      <formula>0</formula>
    </cfRule>
  </conditionalFormatting>
  <conditionalFormatting sqref="AB7:AB15">
    <cfRule type="cellIs" dxfId="1003" priority="950" stopIfTrue="1" operator="lessThan">
      <formula>0</formula>
    </cfRule>
  </conditionalFormatting>
  <conditionalFormatting sqref="AB16">
    <cfRule type="cellIs" dxfId="1002" priority="949" stopIfTrue="1" operator="lessThan">
      <formula>0</formula>
    </cfRule>
  </conditionalFormatting>
  <conditionalFormatting sqref="AC23">
    <cfRule type="cellIs" dxfId="1001" priority="947" stopIfTrue="1" operator="lessThan">
      <formula>0</formula>
    </cfRule>
  </conditionalFormatting>
  <conditionalFormatting sqref="AB18">
    <cfRule type="cellIs" dxfId="1000" priority="945" stopIfTrue="1" operator="lessThan">
      <formula>0</formula>
    </cfRule>
  </conditionalFormatting>
  <conditionalFormatting sqref="H9:H12 H15:H18">
    <cfRule type="cellIs" dxfId="999" priority="968" stopIfTrue="1" operator="lessThan">
      <formula>0</formula>
    </cfRule>
  </conditionalFormatting>
  <conditionalFormatting sqref="I8">
    <cfRule type="cellIs" dxfId="998" priority="966" stopIfTrue="1" operator="lessThan">
      <formula>0</formula>
    </cfRule>
  </conditionalFormatting>
  <conditionalFormatting sqref="AC17">
    <cfRule type="cellIs" dxfId="997" priority="942" stopIfTrue="1" operator="lessThan">
      <formula>0</formula>
    </cfRule>
  </conditionalFormatting>
  <conditionalFormatting sqref="AC21">
    <cfRule type="cellIs" dxfId="996" priority="938" stopIfTrue="1" operator="lessThan">
      <formula>0</formula>
    </cfRule>
  </conditionalFormatting>
  <conditionalFormatting sqref="H14">
    <cfRule type="cellIs" dxfId="995" priority="963" stopIfTrue="1" operator="lessThan">
      <formula>0</formula>
    </cfRule>
  </conditionalFormatting>
  <conditionalFormatting sqref="T23">
    <cfRule type="cellIs" dxfId="994" priority="958" stopIfTrue="1" operator="lessThan">
      <formula>0</formula>
    </cfRule>
  </conditionalFormatting>
  <conditionalFormatting sqref="U23">
    <cfRule type="cellIs" dxfId="993" priority="957" stopIfTrue="1" operator="lessThan">
      <formula>0</formula>
    </cfRule>
  </conditionalFormatting>
  <conditionalFormatting sqref="P23">
    <cfRule type="cellIs" dxfId="992" priority="955" stopIfTrue="1" operator="lessThan">
      <formula>0</formula>
    </cfRule>
  </conditionalFormatting>
  <conditionalFormatting sqref="P23">
    <cfRule type="cellIs" dxfId="991" priority="954" stopIfTrue="1" operator="lessThan">
      <formula>0</formula>
    </cfRule>
  </conditionalFormatting>
  <conditionalFormatting sqref="AB17">
    <cfRule type="cellIs" dxfId="990" priority="948" stopIfTrue="1" operator="lessThan">
      <formula>0</formula>
    </cfRule>
  </conditionalFormatting>
  <conditionalFormatting sqref="AB23">
    <cfRule type="cellIs" dxfId="989" priority="946" stopIfTrue="1" operator="lessThan">
      <formula>0</formula>
    </cfRule>
  </conditionalFormatting>
  <conditionalFormatting sqref="AC18">
    <cfRule type="cellIs" dxfId="988" priority="944" stopIfTrue="1" operator="lessThan">
      <formula>0</formula>
    </cfRule>
  </conditionalFormatting>
  <conditionalFormatting sqref="AC16">
    <cfRule type="cellIs" dxfId="987" priority="943" stopIfTrue="1" operator="lessThan">
      <formula>0</formula>
    </cfRule>
  </conditionalFormatting>
  <conditionalFormatting sqref="AC15">
    <cfRule type="cellIs" dxfId="986" priority="940" stopIfTrue="1" operator="lessThan">
      <formula>0</formula>
    </cfRule>
  </conditionalFormatting>
  <conditionalFormatting sqref="AB21">
    <cfRule type="cellIs" dxfId="985" priority="939" stopIfTrue="1" operator="lessThan">
      <formula>0</formula>
    </cfRule>
  </conditionalFormatting>
  <conditionalFormatting sqref="AD7:AD15">
    <cfRule type="cellIs" dxfId="984" priority="937" stopIfTrue="1" operator="lessThan">
      <formula>0</formula>
    </cfRule>
  </conditionalFormatting>
  <conditionalFormatting sqref="AQ15">
    <cfRule type="cellIs" dxfId="983" priority="919" stopIfTrue="1" operator="lessThan">
      <formula>0</formula>
    </cfRule>
  </conditionalFormatting>
  <conditionalFormatting sqref="S22">
    <cfRule type="cellIs" dxfId="982" priority="917" stopIfTrue="1" operator="lessThan">
      <formula>0</formula>
    </cfRule>
  </conditionalFormatting>
  <conditionalFormatting sqref="AD16">
    <cfRule type="cellIs" dxfId="981" priority="936" stopIfTrue="1" operator="lessThan">
      <formula>0</formula>
    </cfRule>
  </conditionalFormatting>
  <conditionalFormatting sqref="AD17">
    <cfRule type="cellIs" dxfId="980" priority="935" stopIfTrue="1" operator="lessThan">
      <formula>0</formula>
    </cfRule>
  </conditionalFormatting>
  <conditionalFormatting sqref="AE23">
    <cfRule type="cellIs" dxfId="979" priority="934" stopIfTrue="1" operator="lessThan">
      <formula>0</formula>
    </cfRule>
  </conditionalFormatting>
  <conditionalFormatting sqref="AD23">
    <cfRule type="cellIs" dxfId="978" priority="933" stopIfTrue="1" operator="lessThan">
      <formula>0</formula>
    </cfRule>
  </conditionalFormatting>
  <conditionalFormatting sqref="AD18">
    <cfRule type="cellIs" dxfId="977" priority="932" stopIfTrue="1" operator="lessThan">
      <formula>0</formula>
    </cfRule>
  </conditionalFormatting>
  <conditionalFormatting sqref="M22">
    <cfRule type="cellIs" dxfId="976" priority="903" stopIfTrue="1" operator="lessThan">
      <formula>0</formula>
    </cfRule>
  </conditionalFormatting>
  <conditionalFormatting sqref="I22">
    <cfRule type="cellIs" dxfId="975" priority="910" stopIfTrue="1" operator="lessThan">
      <formula>0</formula>
    </cfRule>
  </conditionalFormatting>
  <conditionalFormatting sqref="R22">
    <cfRule type="cellIs" dxfId="974" priority="914" stopIfTrue="1" operator="lessThan">
      <formula>0</formula>
    </cfRule>
  </conditionalFormatting>
  <conditionalFormatting sqref="AE18">
    <cfRule type="cellIs" dxfId="973" priority="931" stopIfTrue="1" operator="lessThan">
      <formula>0</formula>
    </cfRule>
  </conditionalFormatting>
  <conditionalFormatting sqref="Q22">
    <cfRule type="cellIs" dxfId="972" priority="901" stopIfTrue="1" operator="lessThan">
      <formula>0</formula>
    </cfRule>
  </conditionalFormatting>
  <conditionalFormatting sqref="AQ21">
    <cfRule type="cellIs" dxfId="971" priority="918" stopIfTrue="1" operator="lessThan">
      <formula>0</formula>
    </cfRule>
  </conditionalFormatting>
  <conditionalFormatting sqref="L22">
    <cfRule type="cellIs" dxfId="970" priority="902" stopIfTrue="1" operator="lessThan">
      <formula>0</formula>
    </cfRule>
  </conditionalFormatting>
  <conditionalFormatting sqref="R22">
    <cfRule type="cellIs" dxfId="969" priority="905" stopIfTrue="1" operator="lessThan">
      <formula>0</formula>
    </cfRule>
  </conditionalFormatting>
  <conditionalFormatting sqref="AE17">
    <cfRule type="cellIs" dxfId="968" priority="929" stopIfTrue="1" operator="lessThan">
      <formula>0</formula>
    </cfRule>
  </conditionalFormatting>
  <conditionalFormatting sqref="AE16">
    <cfRule type="cellIs" dxfId="967" priority="930" stopIfTrue="1" operator="lessThan">
      <formula>0</formula>
    </cfRule>
  </conditionalFormatting>
  <conditionalFormatting sqref="AE21">
    <cfRule type="cellIs" dxfId="966" priority="925" stopIfTrue="1" operator="lessThan">
      <formula>0</formula>
    </cfRule>
  </conditionalFormatting>
  <conditionalFormatting sqref="AE7:AE14">
    <cfRule type="cellIs" dxfId="965" priority="928" stopIfTrue="1" operator="lessThan">
      <formula>0</formula>
    </cfRule>
  </conditionalFormatting>
  <conditionalFormatting sqref="AQ16">
    <cfRule type="cellIs" dxfId="964" priority="922" stopIfTrue="1" operator="lessThan">
      <formula>0</formula>
    </cfRule>
  </conditionalFormatting>
  <conditionalFormatting sqref="AE15">
    <cfRule type="cellIs" dxfId="963" priority="927" stopIfTrue="1" operator="lessThan">
      <formula>0</formula>
    </cfRule>
  </conditionalFormatting>
  <conditionalFormatting sqref="AD21">
    <cfRule type="cellIs" dxfId="962" priority="926" stopIfTrue="1" operator="lessThan">
      <formula>0</formula>
    </cfRule>
  </conditionalFormatting>
  <conditionalFormatting sqref="AQ23">
    <cfRule type="cellIs" dxfId="961" priority="924" stopIfTrue="1" operator="lessThan">
      <formula>0</formula>
    </cfRule>
  </conditionalFormatting>
  <conditionalFormatting sqref="AQ18">
    <cfRule type="cellIs" dxfId="960" priority="923" stopIfTrue="1" operator="lessThan">
      <formula>0</formula>
    </cfRule>
  </conditionalFormatting>
  <conditionalFormatting sqref="AQ17">
    <cfRule type="cellIs" dxfId="959" priority="921" stopIfTrue="1" operator="lessThan">
      <formula>0</formula>
    </cfRule>
  </conditionalFormatting>
  <conditionalFormatting sqref="AQ7:AQ14">
    <cfRule type="cellIs" dxfId="958" priority="920" stopIfTrue="1" operator="lessThan">
      <formula>0</formula>
    </cfRule>
  </conditionalFormatting>
  <conditionalFormatting sqref="X22">
    <cfRule type="cellIs" dxfId="957" priority="916" stopIfTrue="1" operator="lessThan">
      <formula>0</formula>
    </cfRule>
  </conditionalFormatting>
  <conditionalFormatting sqref="N22">
    <cfRule type="cellIs" dxfId="956" priority="913" stopIfTrue="1" operator="lessThan">
      <formula>0</formula>
    </cfRule>
  </conditionalFormatting>
  <conditionalFormatting sqref="K22">
    <cfRule type="cellIs" dxfId="955" priority="912" stopIfTrue="1" operator="lessThan">
      <formula>0</formula>
    </cfRule>
  </conditionalFormatting>
  <conditionalFormatting sqref="W22">
    <cfRule type="cellIs" dxfId="954" priority="911" stopIfTrue="1" operator="lessThan">
      <formula>0</formula>
    </cfRule>
  </conditionalFormatting>
  <conditionalFormatting sqref="H22">
    <cfRule type="cellIs" dxfId="953" priority="909" stopIfTrue="1" operator="lessThan">
      <formula>0</formula>
    </cfRule>
  </conditionalFormatting>
  <conditionalFormatting sqref="G22">
    <cfRule type="cellIs" dxfId="952" priority="908" stopIfTrue="1" operator="lessThan">
      <formula>0</formula>
    </cfRule>
  </conditionalFormatting>
  <conditionalFormatting sqref="J22">
    <cfRule type="cellIs" dxfId="951" priority="907" stopIfTrue="1" operator="lessThan">
      <formula>0</formula>
    </cfRule>
  </conditionalFormatting>
  <conditionalFormatting sqref="N22">
    <cfRule type="cellIs" dxfId="950" priority="906" stopIfTrue="1" operator="lessThan">
      <formula>0</formula>
    </cfRule>
  </conditionalFormatting>
  <conditionalFormatting sqref="K16">
    <cfRule type="cellIs" dxfId="949" priority="1025" stopIfTrue="1" operator="lessThan">
      <formula>0</formula>
    </cfRule>
  </conditionalFormatting>
  <conditionalFormatting sqref="L22">
    <cfRule type="cellIs" dxfId="948" priority="904" stopIfTrue="1" operator="lessThan">
      <formula>0</formula>
    </cfRule>
  </conditionalFormatting>
  <conditionalFormatting sqref="K15">
    <cfRule type="cellIs" dxfId="947" priority="1026" stopIfTrue="1" operator="lessThan">
      <formula>0</formula>
    </cfRule>
  </conditionalFormatting>
  <conditionalFormatting sqref="U22">
    <cfRule type="cellIs" dxfId="946" priority="899" stopIfTrue="1" operator="lessThan">
      <formula>0</formula>
    </cfRule>
  </conditionalFormatting>
  <conditionalFormatting sqref="V22">
    <cfRule type="cellIs" dxfId="945" priority="898" stopIfTrue="1" operator="lessThan">
      <formula>0</formula>
    </cfRule>
  </conditionalFormatting>
  <conditionalFormatting sqref="P22">
    <cfRule type="cellIs" dxfId="944" priority="897" stopIfTrue="1" operator="lessThan">
      <formula>0</formula>
    </cfRule>
  </conditionalFormatting>
  <conditionalFormatting sqref="T22">
    <cfRule type="cellIs" dxfId="943" priority="900" stopIfTrue="1" operator="lessThan">
      <formula>0</formula>
    </cfRule>
  </conditionalFormatting>
  <conditionalFormatting sqref="AC22">
    <cfRule type="cellIs" dxfId="942" priority="894" stopIfTrue="1" operator="lessThan">
      <formula>0</formula>
    </cfRule>
  </conditionalFormatting>
  <conditionalFormatting sqref="P22">
    <cfRule type="cellIs" dxfId="941" priority="896" stopIfTrue="1" operator="lessThan">
      <formula>0</formula>
    </cfRule>
  </conditionalFormatting>
  <conditionalFormatting sqref="O22">
    <cfRule type="cellIs" dxfId="940" priority="895" stopIfTrue="1" operator="lessThan">
      <formula>0</formula>
    </cfRule>
  </conditionalFormatting>
  <conditionalFormatting sqref="AI16 AL16:AM16">
    <cfRule type="cellIs" dxfId="939" priority="714" stopIfTrue="1" operator="lessThan">
      <formula>0</formula>
    </cfRule>
  </conditionalFormatting>
  <conditionalFormatting sqref="AG18">
    <cfRule type="cellIs" dxfId="938" priority="887" stopIfTrue="1" operator="lessThan">
      <formula>0</formula>
    </cfRule>
  </conditionalFormatting>
  <conditionalFormatting sqref="AE22">
    <cfRule type="cellIs" dxfId="937" priority="892" stopIfTrue="1" operator="lessThan">
      <formula>0</formula>
    </cfRule>
  </conditionalFormatting>
  <conditionalFormatting sqref="AD22">
    <cfRule type="cellIs" dxfId="936" priority="891" stopIfTrue="1" operator="lessThan">
      <formula>0</formula>
    </cfRule>
  </conditionalFormatting>
  <conditionalFormatting sqref="AG21">
    <cfRule type="cellIs" dxfId="935" priority="882" stopIfTrue="1" operator="lessThan">
      <formula>0</formula>
    </cfRule>
  </conditionalFormatting>
  <conditionalFormatting sqref="AG15">
    <cfRule type="cellIs" dxfId="934" priority="883" stopIfTrue="1" operator="lessThan">
      <formula>0</formula>
    </cfRule>
  </conditionalFormatting>
  <conditionalFormatting sqref="AB22">
    <cfRule type="cellIs" dxfId="933" priority="893" stopIfTrue="1" operator="lessThan">
      <formula>0</formula>
    </cfRule>
  </conditionalFormatting>
  <conditionalFormatting sqref="AQ22">
    <cfRule type="cellIs" dxfId="932" priority="890" stopIfTrue="1" operator="lessThan">
      <formula>0</formula>
    </cfRule>
  </conditionalFormatting>
  <conditionalFormatting sqref="AG23">
    <cfRule type="cellIs" dxfId="931" priority="889" stopIfTrue="1" operator="lessThan">
      <formula>0</formula>
    </cfRule>
  </conditionalFormatting>
  <conditionalFormatting sqref="AG38">
    <cfRule type="cellIs" dxfId="930" priority="888" stopIfTrue="1" operator="lessThan">
      <formula>0</formula>
    </cfRule>
  </conditionalFormatting>
  <conditionalFormatting sqref="AI7:AI14 AL7:AM14">
    <cfRule type="cellIs" dxfId="929" priority="712" stopIfTrue="1" operator="lessThan">
      <formula>0</formula>
    </cfRule>
  </conditionalFormatting>
  <conditionalFormatting sqref="AG16">
    <cfRule type="cellIs" dxfId="928" priority="886" stopIfTrue="1" operator="lessThan">
      <formula>0</formula>
    </cfRule>
  </conditionalFormatting>
  <conditionalFormatting sqref="AG17">
    <cfRule type="cellIs" dxfId="927" priority="885" stopIfTrue="1" operator="lessThan">
      <formula>0</formula>
    </cfRule>
  </conditionalFormatting>
  <conditionalFormatting sqref="AG7:AG14">
    <cfRule type="cellIs" dxfId="926" priority="884" stopIfTrue="1" operator="lessThan">
      <formula>0</formula>
    </cfRule>
  </conditionalFormatting>
  <conditionalFormatting sqref="AG22">
    <cfRule type="cellIs" dxfId="925" priority="881" stopIfTrue="1" operator="lessThan">
      <formula>0</formula>
    </cfRule>
  </conditionalFormatting>
  <conditionalFormatting sqref="AE24">
    <cfRule type="cellIs" dxfId="924" priority="855" stopIfTrue="1" operator="lessThan">
      <formula>0</formula>
    </cfRule>
  </conditionalFormatting>
  <conditionalFormatting sqref="S24">
    <cfRule type="cellIs" dxfId="923" priority="880" stopIfTrue="1" operator="lessThan">
      <formula>0</formula>
    </cfRule>
  </conditionalFormatting>
  <conditionalFormatting sqref="V24">
    <cfRule type="cellIs" dxfId="922" priority="861" stopIfTrue="1" operator="lessThan">
      <formula>0</formula>
    </cfRule>
  </conditionalFormatting>
  <conditionalFormatting sqref="X24">
    <cfRule type="cellIs" dxfId="921" priority="879" stopIfTrue="1" operator="lessThan">
      <formula>0</formula>
    </cfRule>
  </conditionalFormatting>
  <conditionalFormatting sqref="R24">
    <cfRule type="cellIs" dxfId="920" priority="877" stopIfTrue="1" operator="lessThan">
      <formula>0</formula>
    </cfRule>
  </conditionalFormatting>
  <conditionalFormatting sqref="AF24">
    <cfRule type="cellIs" dxfId="919" priority="878" stopIfTrue="1" operator="lessThan">
      <formula>0</formula>
    </cfRule>
  </conditionalFormatting>
  <conditionalFormatting sqref="N24">
    <cfRule type="cellIs" dxfId="918" priority="876" stopIfTrue="1" operator="lessThan">
      <formula>0</formula>
    </cfRule>
  </conditionalFormatting>
  <conditionalFormatting sqref="K24">
    <cfRule type="cellIs" dxfId="917" priority="875" stopIfTrue="1" operator="lessThan">
      <formula>0</formula>
    </cfRule>
  </conditionalFormatting>
  <conditionalFormatting sqref="I24">
    <cfRule type="cellIs" dxfId="916" priority="873" stopIfTrue="1" operator="lessThan">
      <formula>0</formula>
    </cfRule>
  </conditionalFormatting>
  <conditionalFormatting sqref="W24">
    <cfRule type="cellIs" dxfId="915" priority="874" stopIfTrue="1" operator="lessThan">
      <formula>0</formula>
    </cfRule>
  </conditionalFormatting>
  <conditionalFormatting sqref="H24">
    <cfRule type="cellIs" dxfId="914" priority="872" stopIfTrue="1" operator="lessThan">
      <formula>0</formula>
    </cfRule>
  </conditionalFormatting>
  <conditionalFormatting sqref="G24">
    <cfRule type="cellIs" dxfId="913" priority="871" stopIfTrue="1" operator="lessThan">
      <formula>0</formula>
    </cfRule>
  </conditionalFormatting>
  <conditionalFormatting sqref="J24">
    <cfRule type="cellIs" dxfId="912" priority="870" stopIfTrue="1" operator="lessThan">
      <formula>0</formula>
    </cfRule>
  </conditionalFormatting>
  <conditionalFormatting sqref="N24">
    <cfRule type="cellIs" dxfId="911" priority="869" stopIfTrue="1" operator="lessThan">
      <formula>0</formula>
    </cfRule>
  </conditionalFormatting>
  <conditionalFormatting sqref="AF25">
    <cfRule type="cellIs" dxfId="910" priority="849" stopIfTrue="1" operator="lessThan">
      <formula>0</formula>
    </cfRule>
  </conditionalFormatting>
  <conditionalFormatting sqref="L24">
    <cfRule type="cellIs" dxfId="909" priority="867" stopIfTrue="1" operator="lessThan">
      <formula>0</formula>
    </cfRule>
  </conditionalFormatting>
  <conditionalFormatting sqref="M24">
    <cfRule type="cellIs" dxfId="908" priority="866" stopIfTrue="1" operator="lessThan">
      <formula>0</formula>
    </cfRule>
  </conditionalFormatting>
  <conditionalFormatting sqref="L24">
    <cfRule type="cellIs" dxfId="907" priority="865" stopIfTrue="1" operator="lessThan">
      <formula>0</formula>
    </cfRule>
  </conditionalFormatting>
  <conditionalFormatting sqref="Q24">
    <cfRule type="cellIs" dxfId="906" priority="864" stopIfTrue="1" operator="lessThan">
      <formula>0</formula>
    </cfRule>
  </conditionalFormatting>
  <conditionalFormatting sqref="U24">
    <cfRule type="cellIs" dxfId="905" priority="862" stopIfTrue="1" operator="lessThan">
      <formula>0</formula>
    </cfRule>
  </conditionalFormatting>
  <conditionalFormatting sqref="T24">
    <cfRule type="cellIs" dxfId="904" priority="863" stopIfTrue="1" operator="lessThan">
      <formula>0</formula>
    </cfRule>
  </conditionalFormatting>
  <conditionalFormatting sqref="P24">
    <cfRule type="cellIs" dxfId="903" priority="860" stopIfTrue="1" operator="lessThan">
      <formula>0</formula>
    </cfRule>
  </conditionalFormatting>
  <conditionalFormatting sqref="O24">
    <cfRule type="cellIs" dxfId="902" priority="858" stopIfTrue="1" operator="lessThan">
      <formula>0</formula>
    </cfRule>
  </conditionalFormatting>
  <conditionalFormatting sqref="P24">
    <cfRule type="cellIs" dxfId="901" priority="859" stopIfTrue="1" operator="lessThan">
      <formula>0</formula>
    </cfRule>
  </conditionalFormatting>
  <conditionalFormatting sqref="AC24">
    <cfRule type="cellIs" dxfId="900" priority="857" stopIfTrue="1" operator="lessThan">
      <formula>0</formula>
    </cfRule>
  </conditionalFormatting>
  <conditionalFormatting sqref="AB24">
    <cfRule type="cellIs" dxfId="899" priority="856" stopIfTrue="1" operator="lessThan">
      <formula>0</formula>
    </cfRule>
  </conditionalFormatting>
  <conditionalFormatting sqref="AD24">
    <cfRule type="cellIs" dxfId="898" priority="854" stopIfTrue="1" operator="lessThan">
      <formula>0</formula>
    </cfRule>
  </conditionalFormatting>
  <conditionalFormatting sqref="AG24">
    <cfRule type="cellIs" dxfId="897" priority="852" stopIfTrue="1" operator="lessThan">
      <formula>0</formula>
    </cfRule>
  </conditionalFormatting>
  <conditionalFormatting sqref="AQ24">
    <cfRule type="cellIs" dxfId="896" priority="853" stopIfTrue="1" operator="lessThan">
      <formula>0</formula>
    </cfRule>
  </conditionalFormatting>
  <conditionalFormatting sqref="S25">
    <cfRule type="cellIs" dxfId="895" priority="851" stopIfTrue="1" operator="lessThan">
      <formula>0</formula>
    </cfRule>
  </conditionalFormatting>
  <conditionalFormatting sqref="X25">
    <cfRule type="cellIs" dxfId="894" priority="850" stopIfTrue="1" operator="lessThan">
      <formula>0</formula>
    </cfRule>
  </conditionalFormatting>
  <conditionalFormatting sqref="AD25">
    <cfRule type="cellIs" dxfId="893" priority="825" stopIfTrue="1" operator="lessThan">
      <formula>0</formula>
    </cfRule>
  </conditionalFormatting>
  <conditionalFormatting sqref="K29">
    <cfRule type="cellIs" dxfId="892" priority="818" stopIfTrue="1" operator="lessThan">
      <formula>0</formula>
    </cfRule>
  </conditionalFormatting>
  <conditionalFormatting sqref="I25">
    <cfRule type="cellIs" dxfId="891" priority="844" stopIfTrue="1" operator="lessThan">
      <formula>0</formula>
    </cfRule>
  </conditionalFormatting>
  <conditionalFormatting sqref="G25">
    <cfRule type="cellIs" dxfId="890" priority="842" stopIfTrue="1" operator="lessThan">
      <formula>0</formula>
    </cfRule>
  </conditionalFormatting>
  <conditionalFormatting sqref="N25">
    <cfRule type="cellIs" dxfId="889" priority="840" stopIfTrue="1" operator="lessThan">
      <formula>0</formula>
    </cfRule>
  </conditionalFormatting>
  <conditionalFormatting sqref="L25">
    <cfRule type="cellIs" dxfId="888" priority="836" stopIfTrue="1" operator="lessThan">
      <formula>0</formula>
    </cfRule>
  </conditionalFormatting>
  <conditionalFormatting sqref="Q25">
    <cfRule type="cellIs" dxfId="887" priority="835" stopIfTrue="1" operator="lessThan">
      <formula>0</formula>
    </cfRule>
  </conditionalFormatting>
  <conditionalFormatting sqref="R25">
    <cfRule type="cellIs" dxfId="886" priority="848" stopIfTrue="1" operator="lessThan">
      <formula>0</formula>
    </cfRule>
  </conditionalFormatting>
  <conditionalFormatting sqref="N25">
    <cfRule type="cellIs" dxfId="885" priority="847" stopIfTrue="1" operator="lessThan">
      <formula>0</formula>
    </cfRule>
  </conditionalFormatting>
  <conditionalFormatting sqref="K25">
    <cfRule type="cellIs" dxfId="884" priority="846" stopIfTrue="1" operator="lessThan">
      <formula>0</formula>
    </cfRule>
  </conditionalFormatting>
  <conditionalFormatting sqref="W25">
    <cfRule type="cellIs" dxfId="883" priority="845" stopIfTrue="1" operator="lessThan">
      <formula>0</formula>
    </cfRule>
  </conditionalFormatting>
  <conditionalFormatting sqref="H25">
    <cfRule type="cellIs" dxfId="882" priority="843" stopIfTrue="1" operator="lessThan">
      <formula>0</formula>
    </cfRule>
  </conditionalFormatting>
  <conditionalFormatting sqref="R25">
    <cfRule type="cellIs" dxfId="881" priority="839" stopIfTrue="1" operator="lessThan">
      <formula>0</formula>
    </cfRule>
  </conditionalFormatting>
  <conditionalFormatting sqref="J25">
    <cfRule type="cellIs" dxfId="880" priority="841" stopIfTrue="1" operator="lessThan">
      <formula>0</formula>
    </cfRule>
  </conditionalFormatting>
  <conditionalFormatting sqref="L25">
    <cfRule type="cellIs" dxfId="879" priority="838" stopIfTrue="1" operator="lessThan">
      <formula>0</formula>
    </cfRule>
  </conditionalFormatting>
  <conditionalFormatting sqref="M25">
    <cfRule type="cellIs" dxfId="878" priority="837" stopIfTrue="1" operator="lessThan">
      <formula>0</formula>
    </cfRule>
  </conditionalFormatting>
  <conditionalFormatting sqref="T25">
    <cfRule type="cellIs" dxfId="877" priority="834" stopIfTrue="1" operator="lessThan">
      <formula>0</formula>
    </cfRule>
  </conditionalFormatting>
  <conditionalFormatting sqref="U25">
    <cfRule type="cellIs" dxfId="876" priority="833" stopIfTrue="1" operator="lessThan">
      <formula>0</formula>
    </cfRule>
  </conditionalFormatting>
  <conditionalFormatting sqref="V25">
    <cfRule type="cellIs" dxfId="875" priority="832" stopIfTrue="1" operator="lessThan">
      <formula>0</formula>
    </cfRule>
  </conditionalFormatting>
  <conditionalFormatting sqref="P25">
    <cfRule type="cellIs" dxfId="874" priority="831" stopIfTrue="1" operator="lessThan">
      <formula>0</formula>
    </cfRule>
  </conditionalFormatting>
  <conditionalFormatting sqref="P25">
    <cfRule type="cellIs" dxfId="873" priority="830" stopIfTrue="1" operator="lessThan">
      <formula>0</formula>
    </cfRule>
  </conditionalFormatting>
  <conditionalFormatting sqref="AC25">
    <cfRule type="cellIs" dxfId="872" priority="828" stopIfTrue="1" operator="lessThan">
      <formula>0</formula>
    </cfRule>
  </conditionalFormatting>
  <conditionalFormatting sqref="O25">
    <cfRule type="cellIs" dxfId="871" priority="829" stopIfTrue="1" operator="lessThan">
      <formula>0</formula>
    </cfRule>
  </conditionalFormatting>
  <conditionalFormatting sqref="AE25">
    <cfRule type="cellIs" dxfId="870" priority="826" stopIfTrue="1" operator="lessThan">
      <formula>0</formula>
    </cfRule>
  </conditionalFormatting>
  <conditionalFormatting sqref="AB25">
    <cfRule type="cellIs" dxfId="869" priority="827" stopIfTrue="1" operator="lessThan">
      <formula>0</formula>
    </cfRule>
  </conditionalFormatting>
  <conditionalFormatting sqref="AQ25">
    <cfRule type="cellIs" dxfId="868" priority="824" stopIfTrue="1" operator="lessThan">
      <formula>0</formula>
    </cfRule>
  </conditionalFormatting>
  <conditionalFormatting sqref="AG25">
    <cfRule type="cellIs" dxfId="867" priority="823" stopIfTrue="1" operator="lessThan">
      <formula>0</formula>
    </cfRule>
  </conditionalFormatting>
  <conditionalFormatting sqref="F29">
    <cfRule type="cellIs" dxfId="866" priority="822" stopIfTrue="1" operator="lessThan">
      <formula>0</formula>
    </cfRule>
  </conditionalFormatting>
  <conditionalFormatting sqref="J29">
    <cfRule type="cellIs" dxfId="865" priority="819" stopIfTrue="1" operator="lessThan">
      <formula>0</formula>
    </cfRule>
  </conditionalFormatting>
  <conditionalFormatting sqref="AF29">
    <cfRule type="cellIs" dxfId="864" priority="821" stopIfTrue="1" operator="lessThan">
      <formula>0</formula>
    </cfRule>
  </conditionalFormatting>
  <conditionalFormatting sqref="J29">
    <cfRule type="cellIs" dxfId="863" priority="820" stopIfTrue="1" operator="lessThan">
      <formula>0</formula>
    </cfRule>
  </conditionalFormatting>
  <conditionalFormatting sqref="W29">
    <cfRule type="cellIs" dxfId="862" priority="817" stopIfTrue="1" operator="lessThan">
      <formula>0</formula>
    </cfRule>
  </conditionalFormatting>
  <conditionalFormatting sqref="V29">
    <cfRule type="cellIs" dxfId="861" priority="816" stopIfTrue="1" operator="lessThan">
      <formula>0</formula>
    </cfRule>
  </conditionalFormatting>
  <conditionalFormatting sqref="H29">
    <cfRule type="cellIs" dxfId="860" priority="815" stopIfTrue="1" operator="lessThan">
      <formula>0</formula>
    </cfRule>
  </conditionalFormatting>
  <conditionalFormatting sqref="I29">
    <cfRule type="cellIs" dxfId="859" priority="814" stopIfTrue="1" operator="lessThan">
      <formula>0</formula>
    </cfRule>
  </conditionalFormatting>
  <conditionalFormatting sqref="H29">
    <cfRule type="cellIs" dxfId="858" priority="813" stopIfTrue="1" operator="lessThan">
      <formula>0</formula>
    </cfRule>
  </conditionalFormatting>
  <conditionalFormatting sqref="I29">
    <cfRule type="cellIs" dxfId="857" priority="812" stopIfTrue="1" operator="lessThan">
      <formula>0</formula>
    </cfRule>
  </conditionalFormatting>
  <conditionalFormatting sqref="L29">
    <cfRule type="cellIs" dxfId="856" priority="811" stopIfTrue="1" operator="lessThan">
      <formula>0</formula>
    </cfRule>
  </conditionalFormatting>
  <conditionalFormatting sqref="M29">
    <cfRule type="cellIs" dxfId="855" priority="810" stopIfTrue="1" operator="lessThan">
      <formula>0</formula>
    </cfRule>
  </conditionalFormatting>
  <conditionalFormatting sqref="L29">
    <cfRule type="cellIs" dxfId="854" priority="809" stopIfTrue="1" operator="lessThan">
      <formula>0</formula>
    </cfRule>
  </conditionalFormatting>
  <conditionalFormatting sqref="N29">
    <cfRule type="cellIs" dxfId="853" priority="808" stopIfTrue="1" operator="lessThan">
      <formula>0</formula>
    </cfRule>
  </conditionalFormatting>
  <conditionalFormatting sqref="N29">
    <cfRule type="cellIs" dxfId="852" priority="807" stopIfTrue="1" operator="lessThan">
      <formula>0</formula>
    </cfRule>
  </conditionalFormatting>
  <conditionalFormatting sqref="S29">
    <cfRule type="cellIs" dxfId="851" priority="806" stopIfTrue="1" operator="lessThan">
      <formula>0</formula>
    </cfRule>
  </conditionalFormatting>
  <conditionalFormatting sqref="U29">
    <cfRule type="cellIs" dxfId="850" priority="805" stopIfTrue="1" operator="lessThan">
      <formula>0</formula>
    </cfRule>
  </conditionalFormatting>
  <conditionalFormatting sqref="P29">
    <cfRule type="cellIs" dxfId="849" priority="802" stopIfTrue="1" operator="lessThan">
      <formula>0</formula>
    </cfRule>
  </conditionalFormatting>
  <conditionalFormatting sqref="T29">
    <cfRule type="cellIs" dxfId="848" priority="804" stopIfTrue="1" operator="lessThan">
      <formula>0</formula>
    </cfRule>
  </conditionalFormatting>
  <conditionalFormatting sqref="P29">
    <cfRule type="cellIs" dxfId="847" priority="801" stopIfTrue="1" operator="lessThan">
      <formula>0</formula>
    </cfRule>
  </conditionalFormatting>
  <conditionalFormatting sqref="T29">
    <cfRule type="cellIs" dxfId="846" priority="803" stopIfTrue="1" operator="lessThan">
      <formula>0</formula>
    </cfRule>
  </conditionalFormatting>
  <conditionalFormatting sqref="AC29">
    <cfRule type="cellIs" dxfId="845" priority="799" stopIfTrue="1" operator="lessThan">
      <formula>0</formula>
    </cfRule>
  </conditionalFormatting>
  <conditionalFormatting sqref="O29">
    <cfRule type="cellIs" dxfId="844" priority="800" stopIfTrue="1" operator="lessThan">
      <formula>0</formula>
    </cfRule>
  </conditionalFormatting>
  <conditionalFormatting sqref="AB29">
    <cfRule type="cellIs" dxfId="843" priority="798" stopIfTrue="1" operator="lessThan">
      <formula>0</formula>
    </cfRule>
  </conditionalFormatting>
  <conditionalFormatting sqref="AE29">
    <cfRule type="cellIs" dxfId="842" priority="797" stopIfTrue="1" operator="lessThan">
      <formula>0</formula>
    </cfRule>
  </conditionalFormatting>
  <conditionalFormatting sqref="AD29">
    <cfRule type="cellIs" dxfId="841" priority="796" stopIfTrue="1" operator="lessThan">
      <formula>0</formula>
    </cfRule>
  </conditionalFormatting>
  <conditionalFormatting sqref="AQ29">
    <cfRule type="cellIs" dxfId="840" priority="795" stopIfTrue="1" operator="lessThan">
      <formula>0</formula>
    </cfRule>
  </conditionalFormatting>
  <conditionalFormatting sqref="AG29">
    <cfRule type="cellIs" dxfId="839" priority="794" stopIfTrue="1" operator="lessThan">
      <formula>0</formula>
    </cfRule>
  </conditionalFormatting>
  <conditionalFormatting sqref="I29">
    <cfRule type="cellIs" dxfId="838" priority="793" stopIfTrue="1" operator="lessThan">
      <formula>0</formula>
    </cfRule>
  </conditionalFormatting>
  <conditionalFormatting sqref="AQ38 AQ45:AQ51 AQ41:AQ42">
    <cfRule type="cellIs" dxfId="837" priority="791" stopIfTrue="1" operator="lessThan">
      <formula>0</formula>
    </cfRule>
  </conditionalFormatting>
  <conditionalFormatting sqref="H29">
    <cfRule type="cellIs" dxfId="836" priority="792" stopIfTrue="1" operator="lessThan">
      <formula>0</formula>
    </cfRule>
  </conditionalFormatting>
  <conditionalFormatting sqref="AD38 AD45:AD51 AD41:AD42">
    <cfRule type="cellIs" dxfId="835" priority="789" stopIfTrue="1" operator="lessThan">
      <formula>0</formula>
    </cfRule>
  </conditionalFormatting>
  <conditionalFormatting sqref="AE38 AE45:AE51 AE41:AE42">
    <cfRule type="cellIs" dxfId="834" priority="790" stopIfTrue="1" operator="lessThan">
      <formula>0</formula>
    </cfRule>
  </conditionalFormatting>
  <conditionalFormatting sqref="Z45:Z51 Z41:Z42">
    <cfRule type="cellIs" dxfId="833" priority="787" stopIfTrue="1" operator="lessThan">
      <formula>0</formula>
    </cfRule>
  </conditionalFormatting>
  <conditionalFormatting sqref="Z45:Z51 Z41:Z42">
    <cfRule type="cellIs" dxfId="832" priority="786" stopIfTrue="1" operator="lessThan">
      <formula>0</formula>
    </cfRule>
  </conditionalFormatting>
  <conditionalFormatting sqref="X38 X45:X51 X41:X42">
    <cfRule type="cellIs" dxfId="831" priority="785" stopIfTrue="1" operator="lessThan">
      <formula>0</formula>
    </cfRule>
  </conditionalFormatting>
  <conditionalFormatting sqref="AB38 AB45:AB51 AB41:AB42">
    <cfRule type="cellIs" dxfId="830" priority="788" stopIfTrue="1" operator="lessThan">
      <formula>0</formula>
    </cfRule>
  </conditionalFormatting>
  <conditionalFormatting sqref="R38 R41:R42 R45:R51">
    <cfRule type="cellIs" dxfId="829" priority="782" stopIfTrue="1" operator="lessThan">
      <formula>0</formula>
    </cfRule>
  </conditionalFormatting>
  <conditionalFormatting sqref="V38 V45:V51 V41:V42">
    <cfRule type="cellIs" dxfId="828" priority="784" stopIfTrue="1" operator="lessThan">
      <formula>0</formula>
    </cfRule>
  </conditionalFormatting>
  <conditionalFormatting sqref="T51">
    <cfRule type="cellIs" dxfId="827" priority="783" stopIfTrue="1" operator="lessThan">
      <formula>0</formula>
    </cfRule>
  </conditionalFormatting>
  <conditionalFormatting sqref="L38 L45:L51 L41:L42">
    <cfRule type="cellIs" dxfId="826" priority="779" stopIfTrue="1" operator="lessThan">
      <formula>0</formula>
    </cfRule>
  </conditionalFormatting>
  <conditionalFormatting sqref="P38 P45:P51 P41:P42">
    <cfRule type="cellIs" dxfId="825" priority="781" stopIfTrue="1" operator="lessThan">
      <formula>0</formula>
    </cfRule>
  </conditionalFormatting>
  <conditionalFormatting sqref="N38 N45:N51 N41:N42">
    <cfRule type="cellIs" dxfId="824" priority="780" stopIfTrue="1" operator="lessThan">
      <formula>0</formula>
    </cfRule>
  </conditionalFormatting>
  <conditionalFormatting sqref="H45:H51">
    <cfRule type="cellIs" dxfId="823" priority="777" stopIfTrue="1" operator="lessThan">
      <formula>0</formula>
    </cfRule>
  </conditionalFormatting>
  <conditionalFormatting sqref="J38 J45:J51 J41:J42">
    <cfRule type="cellIs" dxfId="822" priority="778" stopIfTrue="1" operator="lessThan">
      <formula>0</formula>
    </cfRule>
  </conditionalFormatting>
  <conditionalFormatting sqref="F38 F45:F51 F41:F42">
    <cfRule type="cellIs" dxfId="821" priority="776" stopIfTrue="1" operator="lessThan">
      <formula>0</formula>
    </cfRule>
  </conditionalFormatting>
  <conditionalFormatting sqref="G45:G51">
    <cfRule type="cellIs" dxfId="820" priority="775" stopIfTrue="1" operator="lessThan">
      <formula>0</formula>
    </cfRule>
  </conditionalFormatting>
  <conditionalFormatting sqref="X26">
    <cfRule type="cellIs" dxfId="819" priority="752" stopIfTrue="1" operator="lessThan">
      <formula>0</formula>
    </cfRule>
  </conditionalFormatting>
  <conditionalFormatting sqref="K26">
    <cfRule type="cellIs" dxfId="818" priority="748" stopIfTrue="1" operator="lessThan">
      <formula>0</formula>
    </cfRule>
  </conditionalFormatting>
  <conditionalFormatting sqref="W26">
    <cfRule type="cellIs" dxfId="817" priority="747" stopIfTrue="1" operator="lessThan">
      <formula>0</formula>
    </cfRule>
  </conditionalFormatting>
  <conditionalFormatting sqref="K38 K45:K51 K41:K42">
    <cfRule type="cellIs" dxfId="816" priority="772" stopIfTrue="1" operator="lessThan">
      <formula>0</formula>
    </cfRule>
  </conditionalFormatting>
  <conditionalFormatting sqref="G45:G51">
    <cfRule type="cellIs" dxfId="815" priority="774" stopIfTrue="1" operator="lessThan">
      <formula>0</formula>
    </cfRule>
  </conditionalFormatting>
  <conditionalFormatting sqref="M38 M45:M51 M41:M42">
    <cfRule type="cellIs" dxfId="814" priority="771" stopIfTrue="1" operator="lessThan">
      <formula>0</formula>
    </cfRule>
  </conditionalFormatting>
  <conditionalFormatting sqref="I38 I45:I51 I41:I42">
    <cfRule type="cellIs" dxfId="813" priority="773" stopIfTrue="1" operator="lessThan">
      <formula>0</formula>
    </cfRule>
  </conditionalFormatting>
  <conditionalFormatting sqref="Q38 Q45:Q51 Q41:Q42">
    <cfRule type="cellIs" dxfId="812" priority="769" stopIfTrue="1" operator="lessThan">
      <formula>0</formula>
    </cfRule>
  </conditionalFormatting>
  <conditionalFormatting sqref="O38 O45:O51 O41:O42">
    <cfRule type="cellIs" dxfId="811" priority="770" stopIfTrue="1" operator="lessThan">
      <formula>0</formula>
    </cfRule>
  </conditionalFormatting>
  <conditionalFormatting sqref="S38 S45:S51 S41:S42">
    <cfRule type="cellIs" dxfId="810" priority="768" stopIfTrue="1" operator="lessThan">
      <formula>0</formula>
    </cfRule>
  </conditionalFormatting>
  <conditionalFormatting sqref="S38 S45:S51 S41:S42">
    <cfRule type="cellIs" dxfId="809" priority="767" stopIfTrue="1" operator="lessThan">
      <formula>0</formula>
    </cfRule>
  </conditionalFormatting>
  <conditionalFormatting sqref="AC45:AC51 AC37:AC38 AC41:AC42">
    <cfRule type="cellIs" dxfId="808" priority="766" stopIfTrue="1" operator="lessThan">
      <formula>0</formula>
    </cfRule>
  </conditionalFormatting>
  <conditionalFormatting sqref="AA45:AA51 AA41:AA42">
    <cfRule type="cellIs" dxfId="807" priority="765" stopIfTrue="1" operator="lessThan">
      <formula>0</formula>
    </cfRule>
  </conditionalFormatting>
  <conditionalFormatting sqref="AA45:AA51 AA41:AA42">
    <cfRule type="cellIs" dxfId="806" priority="764" stopIfTrue="1" operator="lessThan">
      <formula>0</formula>
    </cfRule>
  </conditionalFormatting>
  <conditionalFormatting sqref="Y38 Y45:Y51 Y41:Y42">
    <cfRule type="cellIs" dxfId="805" priority="763" stopIfTrue="1" operator="lessThan">
      <formula>0</formula>
    </cfRule>
  </conditionalFormatting>
  <conditionalFormatting sqref="U51">
    <cfRule type="cellIs" dxfId="804" priority="761" stopIfTrue="1" operator="lessThan">
      <formula>0</formula>
    </cfRule>
  </conditionalFormatting>
  <conditionalFormatting sqref="W38 W45:W51 W41:W42">
    <cfRule type="cellIs" dxfId="803" priority="762" stopIfTrue="1" operator="lessThan">
      <formula>0</formula>
    </cfRule>
  </conditionalFormatting>
  <conditionalFormatting sqref="U51">
    <cfRule type="cellIs" dxfId="802" priority="759" stopIfTrue="1" operator="lessThan">
      <formula>0</formula>
    </cfRule>
  </conditionalFormatting>
  <conditionalFormatting sqref="U51">
    <cfRule type="cellIs" dxfId="801" priority="760" stopIfTrue="1" operator="lessThan">
      <formula>0</formula>
    </cfRule>
  </conditionalFormatting>
  <conditionalFormatting sqref="U51">
    <cfRule type="cellIs" dxfId="800" priority="757" stopIfTrue="1" operator="lessThan">
      <formula>0</formula>
    </cfRule>
  </conditionalFormatting>
  <conditionalFormatting sqref="AG45:AG51 AG41:AG42">
    <cfRule type="cellIs" dxfId="799" priority="756" stopIfTrue="1" operator="lessThan">
      <formula>0</formula>
    </cfRule>
  </conditionalFormatting>
  <conditionalFormatting sqref="AF45:AF51 AF41:AF42">
    <cfRule type="cellIs" dxfId="798" priority="755" stopIfTrue="1" operator="lessThan">
      <formula>0</formula>
    </cfRule>
  </conditionalFormatting>
  <conditionalFormatting sqref="U51">
    <cfRule type="cellIs" dxfId="797" priority="758" stopIfTrue="1" operator="lessThan">
      <formula>0</formula>
    </cfRule>
  </conditionalFormatting>
  <conditionalFormatting sqref="AP26">
    <cfRule type="cellIs" dxfId="796" priority="754" stopIfTrue="1" operator="lessThan">
      <formula>0</formula>
    </cfRule>
  </conditionalFormatting>
  <conditionalFormatting sqref="S26">
    <cfRule type="cellIs" dxfId="795" priority="753" stopIfTrue="1" operator="lessThan">
      <formula>0</formula>
    </cfRule>
  </conditionalFormatting>
  <conditionalFormatting sqref="N26">
    <cfRule type="cellIs" dxfId="794" priority="749" stopIfTrue="1" operator="lessThan">
      <formula>0</formula>
    </cfRule>
  </conditionalFormatting>
  <conditionalFormatting sqref="AF26">
    <cfRule type="cellIs" dxfId="793" priority="751" stopIfTrue="1" operator="lessThan">
      <formula>0</formula>
    </cfRule>
  </conditionalFormatting>
  <conditionalFormatting sqref="R26">
    <cfRule type="cellIs" dxfId="792" priority="750" stopIfTrue="1" operator="lessThan">
      <formula>0</formula>
    </cfRule>
  </conditionalFormatting>
  <conditionalFormatting sqref="I26">
    <cfRule type="cellIs" dxfId="791" priority="746" stopIfTrue="1" operator="lessThan">
      <formula>0</formula>
    </cfRule>
  </conditionalFormatting>
  <conditionalFormatting sqref="H26">
    <cfRule type="cellIs" dxfId="790" priority="745" stopIfTrue="1" operator="lessThan">
      <formula>0</formula>
    </cfRule>
  </conditionalFormatting>
  <conditionalFormatting sqref="U27">
    <cfRule type="cellIs" dxfId="789" priority="679" stopIfTrue="1" operator="lessThan">
      <formula>0</formula>
    </cfRule>
  </conditionalFormatting>
  <conditionalFormatting sqref="R26">
    <cfRule type="cellIs" dxfId="788" priority="741" stopIfTrue="1" operator="lessThan">
      <formula>0</formula>
    </cfRule>
  </conditionalFormatting>
  <conditionalFormatting sqref="M26">
    <cfRule type="cellIs" dxfId="787" priority="739" stopIfTrue="1" operator="lessThan">
      <formula>0</formula>
    </cfRule>
  </conditionalFormatting>
  <conditionalFormatting sqref="L26">
    <cfRule type="cellIs" dxfId="786" priority="738" stopIfTrue="1" operator="lessThan">
      <formula>0</formula>
    </cfRule>
  </conditionalFormatting>
  <conditionalFormatting sqref="U26">
    <cfRule type="cellIs" dxfId="785" priority="735" stopIfTrue="1" operator="lessThan">
      <formula>0</formula>
    </cfRule>
  </conditionalFormatting>
  <conditionalFormatting sqref="T26">
    <cfRule type="cellIs" dxfId="784" priority="736" stopIfTrue="1" operator="lessThan">
      <formula>0</formula>
    </cfRule>
  </conditionalFormatting>
  <conditionalFormatting sqref="AI27 AL27:AM27">
    <cfRule type="cellIs" dxfId="783" priority="667" stopIfTrue="1" operator="lessThan">
      <formula>0</formula>
    </cfRule>
  </conditionalFormatting>
  <conditionalFormatting sqref="AE26">
    <cfRule type="cellIs" dxfId="782" priority="728" stopIfTrue="1" operator="lessThan">
      <formula>0</formula>
    </cfRule>
  </conditionalFormatting>
  <conditionalFormatting sqref="Q26">
    <cfRule type="cellIs" dxfId="781" priority="737" stopIfTrue="1" operator="lessThan">
      <formula>0</formula>
    </cfRule>
  </conditionalFormatting>
  <conditionalFormatting sqref="J27">
    <cfRule type="cellIs" dxfId="780" priority="687" stopIfTrue="1" operator="lessThan">
      <formula>0</formula>
    </cfRule>
  </conditionalFormatting>
  <conditionalFormatting sqref="AH23 AH38">
    <cfRule type="cellIs" dxfId="779" priority="724" stopIfTrue="1" operator="lessThan">
      <formula>0</formula>
    </cfRule>
  </conditionalFormatting>
  <conditionalFormatting sqref="AG26">
    <cfRule type="cellIs" dxfId="778" priority="725" stopIfTrue="1" operator="lessThan">
      <formula>0</formula>
    </cfRule>
  </conditionalFormatting>
  <conditionalFormatting sqref="O26">
    <cfRule type="cellIs" dxfId="777" priority="731" stopIfTrue="1" operator="lessThan">
      <formula>0</formula>
    </cfRule>
  </conditionalFormatting>
  <conditionalFormatting sqref="AD26">
    <cfRule type="cellIs" dxfId="776" priority="727" stopIfTrue="1" operator="lessThan">
      <formula>0</formula>
    </cfRule>
  </conditionalFormatting>
  <conditionalFormatting sqref="AB26">
    <cfRule type="cellIs" dxfId="775" priority="729" stopIfTrue="1" operator="lessThan">
      <formula>0</formula>
    </cfRule>
  </conditionalFormatting>
  <conditionalFormatting sqref="L26">
    <cfRule type="cellIs" dxfId="774" priority="740" stopIfTrue="1" operator="lessThan">
      <formula>0</formula>
    </cfRule>
  </conditionalFormatting>
  <conditionalFormatting sqref="V26">
    <cfRule type="cellIs" dxfId="773" priority="734" stopIfTrue="1" operator="lessThan">
      <formula>0</formula>
    </cfRule>
  </conditionalFormatting>
  <conditionalFormatting sqref="G26">
    <cfRule type="cellIs" dxfId="772" priority="744" stopIfTrue="1" operator="lessThan">
      <formula>0</formula>
    </cfRule>
  </conditionalFormatting>
  <conditionalFormatting sqref="J26">
    <cfRule type="cellIs" dxfId="771" priority="743" stopIfTrue="1" operator="lessThan">
      <formula>0</formula>
    </cfRule>
  </conditionalFormatting>
  <conditionalFormatting sqref="N26">
    <cfRule type="cellIs" dxfId="770" priority="742" stopIfTrue="1" operator="lessThan">
      <formula>0</formula>
    </cfRule>
  </conditionalFormatting>
  <conditionalFormatting sqref="H38 H41:H42">
    <cfRule type="cellIs" dxfId="769" priority="666" stopIfTrue="1" operator="lessThan">
      <formula>0</formula>
    </cfRule>
  </conditionalFormatting>
  <conditionalFormatting sqref="P26">
    <cfRule type="cellIs" dxfId="768" priority="733" stopIfTrue="1" operator="lessThan">
      <formula>0</formula>
    </cfRule>
  </conditionalFormatting>
  <conditionalFormatting sqref="P26">
    <cfRule type="cellIs" dxfId="767" priority="732" stopIfTrue="1" operator="lessThan">
      <formula>0</formula>
    </cfRule>
  </conditionalFormatting>
  <conditionalFormatting sqref="AC26">
    <cfRule type="cellIs" dxfId="766" priority="730" stopIfTrue="1" operator="lessThan">
      <formula>0</formula>
    </cfRule>
  </conditionalFormatting>
  <conditionalFormatting sqref="AQ26">
    <cfRule type="cellIs" dxfId="765" priority="726" stopIfTrue="1" operator="lessThan">
      <formula>0</formula>
    </cfRule>
  </conditionalFormatting>
  <conditionalFormatting sqref="AH7:AH15">
    <cfRule type="cellIs" dxfId="764" priority="722" stopIfTrue="1" operator="lessThan">
      <formula>0</formula>
    </cfRule>
  </conditionalFormatting>
  <conditionalFormatting sqref="AH18">
    <cfRule type="cellIs" dxfId="763" priority="723" stopIfTrue="1" operator="lessThan">
      <formula>0</formula>
    </cfRule>
  </conditionalFormatting>
  <conditionalFormatting sqref="AH17">
    <cfRule type="cellIs" dxfId="762" priority="720" stopIfTrue="1" operator="lessThan">
      <formula>0</formula>
    </cfRule>
  </conditionalFormatting>
  <conditionalFormatting sqref="G27">
    <cfRule type="cellIs" dxfId="761" priority="688" stopIfTrue="1" operator="lessThan">
      <formula>0</formula>
    </cfRule>
  </conditionalFormatting>
  <conditionalFormatting sqref="AH16">
    <cfRule type="cellIs" dxfId="760" priority="721" stopIfTrue="1" operator="lessThan">
      <formula>0</formula>
    </cfRule>
  </conditionalFormatting>
  <conditionalFormatting sqref="AH21">
    <cfRule type="cellIs" dxfId="759" priority="719" stopIfTrue="1" operator="lessThan">
      <formula>0</formula>
    </cfRule>
  </conditionalFormatting>
  <conditionalFormatting sqref="AH22">
    <cfRule type="cellIs" dxfId="758" priority="718" stopIfTrue="1" operator="lessThan">
      <formula>0</formula>
    </cfRule>
  </conditionalFormatting>
  <conditionalFormatting sqref="AI23 AL23:AM23">
    <cfRule type="cellIs" dxfId="757" priority="717" stopIfTrue="1" operator="lessThan">
      <formula>0</formula>
    </cfRule>
  </conditionalFormatting>
  <conditionalFormatting sqref="AA23">
    <cfRule type="cellIs" dxfId="756" priority="647" stopIfTrue="1" operator="lessThan">
      <formula>0</formula>
    </cfRule>
  </conditionalFormatting>
  <conditionalFormatting sqref="AI38 AL38:AM38">
    <cfRule type="cellIs" dxfId="755" priority="716" stopIfTrue="1" operator="lessThan">
      <formula>0</formula>
    </cfRule>
  </conditionalFormatting>
  <conditionalFormatting sqref="AI18 AL18:AM18">
    <cfRule type="cellIs" dxfId="754" priority="715" stopIfTrue="1" operator="lessThan">
      <formula>0</formula>
    </cfRule>
  </conditionalFormatting>
  <conditionalFormatting sqref="AI17 AL17:AM17">
    <cfRule type="cellIs" dxfId="753" priority="713" stopIfTrue="1" operator="lessThan">
      <formula>0</formula>
    </cfRule>
  </conditionalFormatting>
  <conditionalFormatting sqref="AI15 AL15:AM15">
    <cfRule type="cellIs" dxfId="752" priority="711" stopIfTrue="1" operator="lessThan">
      <formula>0</formula>
    </cfRule>
  </conditionalFormatting>
  <conditionalFormatting sqref="AI21 AL21:AM21">
    <cfRule type="cellIs" dxfId="751" priority="710" stopIfTrue="1" operator="lessThan">
      <formula>0</formula>
    </cfRule>
  </conditionalFormatting>
  <conditionalFormatting sqref="AI22 AL22:AM22">
    <cfRule type="cellIs" dxfId="750" priority="709" stopIfTrue="1" operator="lessThan">
      <formula>0</formula>
    </cfRule>
  </conditionalFormatting>
  <conditionalFormatting sqref="AH24">
    <cfRule type="cellIs" dxfId="749" priority="708" stopIfTrue="1" operator="lessThan">
      <formula>0</formula>
    </cfRule>
  </conditionalFormatting>
  <conditionalFormatting sqref="AI24 AL24:AM24">
    <cfRule type="cellIs" dxfId="748" priority="707" stopIfTrue="1" operator="lessThan">
      <formula>0</formula>
    </cfRule>
  </conditionalFormatting>
  <conditionalFormatting sqref="AH25">
    <cfRule type="cellIs" dxfId="747" priority="706" stopIfTrue="1" operator="lessThan">
      <formula>0</formula>
    </cfRule>
  </conditionalFormatting>
  <conditionalFormatting sqref="AI25 AL25:AM25">
    <cfRule type="cellIs" dxfId="746" priority="705" stopIfTrue="1" operator="lessThan">
      <formula>0</formula>
    </cfRule>
  </conditionalFormatting>
  <conditionalFormatting sqref="AH29">
    <cfRule type="cellIs" dxfId="745" priority="704" stopIfTrue="1" operator="lessThan">
      <formula>0</formula>
    </cfRule>
  </conditionalFormatting>
  <conditionalFormatting sqref="AI29 AL29:AM29">
    <cfRule type="cellIs" dxfId="744" priority="703" stopIfTrue="1" operator="lessThan">
      <formula>0</formula>
    </cfRule>
  </conditionalFormatting>
  <conditionalFormatting sqref="AI45:AI51 AL45:AM51 AI41:AI42 AL41:AM42">
    <cfRule type="cellIs" dxfId="743" priority="702" stopIfTrue="1" operator="lessThan">
      <formula>0</formula>
    </cfRule>
  </conditionalFormatting>
  <conditionalFormatting sqref="AH45:AH51 AH41:AH42">
    <cfRule type="cellIs" dxfId="742" priority="701" stopIfTrue="1" operator="lessThan">
      <formula>0</formula>
    </cfRule>
  </conditionalFormatting>
  <conditionalFormatting sqref="AH26">
    <cfRule type="cellIs" dxfId="741" priority="700" stopIfTrue="1" operator="lessThan">
      <formula>0</formula>
    </cfRule>
  </conditionalFormatting>
  <conditionalFormatting sqref="AI26 AL26:AM26">
    <cfRule type="cellIs" dxfId="740" priority="699" stopIfTrue="1" operator="lessThan">
      <formula>0</formula>
    </cfRule>
  </conditionalFormatting>
  <conditionalFormatting sqref="AP27">
    <cfRule type="cellIs" dxfId="739" priority="698" stopIfTrue="1" operator="lessThan">
      <formula>0</formula>
    </cfRule>
  </conditionalFormatting>
  <conditionalFormatting sqref="X27">
    <cfRule type="cellIs" dxfId="738" priority="696" stopIfTrue="1" operator="lessThan">
      <formula>0</formula>
    </cfRule>
  </conditionalFormatting>
  <conditionalFormatting sqref="S27">
    <cfRule type="cellIs" dxfId="737" priority="697" stopIfTrue="1" operator="lessThan">
      <formula>0</formula>
    </cfRule>
  </conditionalFormatting>
  <conditionalFormatting sqref="AF27">
    <cfRule type="cellIs" dxfId="736" priority="695" stopIfTrue="1" operator="lessThan">
      <formula>0</formula>
    </cfRule>
  </conditionalFormatting>
  <conditionalFormatting sqref="R27">
    <cfRule type="cellIs" dxfId="735" priority="694" stopIfTrue="1" operator="lessThan">
      <formula>0</formula>
    </cfRule>
  </conditionalFormatting>
  <conditionalFormatting sqref="N27">
    <cfRule type="cellIs" dxfId="734" priority="693" stopIfTrue="1" operator="lessThan">
      <formula>0</formula>
    </cfRule>
  </conditionalFormatting>
  <conditionalFormatting sqref="K27">
    <cfRule type="cellIs" dxfId="733" priority="692" stopIfTrue="1" operator="lessThan">
      <formula>0</formula>
    </cfRule>
  </conditionalFormatting>
  <conditionalFormatting sqref="W27">
    <cfRule type="cellIs" dxfId="732" priority="691" stopIfTrue="1" operator="lessThan">
      <formula>0</formula>
    </cfRule>
  </conditionalFormatting>
  <conditionalFormatting sqref="H27">
    <cfRule type="cellIs" dxfId="731" priority="689" stopIfTrue="1" operator="lessThan">
      <formula>0</formula>
    </cfRule>
  </conditionalFormatting>
  <conditionalFormatting sqref="I27">
    <cfRule type="cellIs" dxfId="730" priority="690" stopIfTrue="1" operator="lessThan">
      <formula>0</formula>
    </cfRule>
  </conditionalFormatting>
  <conditionalFormatting sqref="N27">
    <cfRule type="cellIs" dxfId="729" priority="686" stopIfTrue="1" operator="lessThan">
      <formula>0</formula>
    </cfRule>
  </conditionalFormatting>
  <conditionalFormatting sqref="R27">
    <cfRule type="cellIs" dxfId="728" priority="685" stopIfTrue="1" operator="lessThan">
      <formula>0</formula>
    </cfRule>
  </conditionalFormatting>
  <conditionalFormatting sqref="L27">
    <cfRule type="cellIs" dxfId="727" priority="684" stopIfTrue="1" operator="lessThan">
      <formula>0</formula>
    </cfRule>
  </conditionalFormatting>
  <conditionalFormatting sqref="L27">
    <cfRule type="cellIs" dxfId="726" priority="682" stopIfTrue="1" operator="lessThan">
      <formula>0</formula>
    </cfRule>
  </conditionalFormatting>
  <conditionalFormatting sqref="M27">
    <cfRule type="cellIs" dxfId="725" priority="683" stopIfTrue="1" operator="lessThan">
      <formula>0</formula>
    </cfRule>
  </conditionalFormatting>
  <conditionalFormatting sqref="T27">
    <cfRule type="cellIs" dxfId="724" priority="680" stopIfTrue="1" operator="lessThan">
      <formula>0</formula>
    </cfRule>
  </conditionalFormatting>
  <conditionalFormatting sqref="Q27">
    <cfRule type="cellIs" dxfId="723" priority="681" stopIfTrue="1" operator="lessThan">
      <formula>0</formula>
    </cfRule>
  </conditionalFormatting>
  <conditionalFormatting sqref="V27">
    <cfRule type="cellIs" dxfId="722" priority="678" stopIfTrue="1" operator="lessThan">
      <formula>0</formula>
    </cfRule>
  </conditionalFormatting>
  <conditionalFormatting sqref="P27">
    <cfRule type="cellIs" dxfId="721" priority="677" stopIfTrue="1" operator="lessThan">
      <formula>0</formula>
    </cfRule>
  </conditionalFormatting>
  <conditionalFormatting sqref="P27">
    <cfRule type="cellIs" dxfId="720" priority="676" stopIfTrue="1" operator="lessThan">
      <formula>0</formula>
    </cfRule>
  </conditionalFormatting>
  <conditionalFormatting sqref="O27">
    <cfRule type="cellIs" dxfId="719" priority="675" stopIfTrue="1" operator="lessThan">
      <formula>0</formula>
    </cfRule>
  </conditionalFormatting>
  <conditionalFormatting sqref="AC27">
    <cfRule type="cellIs" dxfId="718" priority="674" stopIfTrue="1" operator="lessThan">
      <formula>0</formula>
    </cfRule>
  </conditionalFormatting>
  <conditionalFormatting sqref="AB27">
    <cfRule type="cellIs" dxfId="717" priority="673" stopIfTrue="1" operator="lessThan">
      <formula>0</formula>
    </cfRule>
  </conditionalFormatting>
  <conditionalFormatting sqref="AQ27">
    <cfRule type="cellIs" dxfId="716" priority="670" stopIfTrue="1" operator="lessThan">
      <formula>0</formula>
    </cfRule>
  </conditionalFormatting>
  <conditionalFormatting sqref="AE27">
    <cfRule type="cellIs" dxfId="715" priority="672" stopIfTrue="1" operator="lessThan">
      <formula>0</formula>
    </cfRule>
  </conditionalFormatting>
  <conditionalFormatting sqref="AG27">
    <cfRule type="cellIs" dxfId="714" priority="669" stopIfTrue="1" operator="lessThan">
      <formula>0</formula>
    </cfRule>
  </conditionalFormatting>
  <conditionalFormatting sqref="AD27">
    <cfRule type="cellIs" dxfId="713" priority="671" stopIfTrue="1" operator="lessThan">
      <formula>0</formula>
    </cfRule>
  </conditionalFormatting>
  <conditionalFormatting sqref="AH27">
    <cfRule type="cellIs" dxfId="712" priority="668" stopIfTrue="1" operator="lessThan">
      <formula>0</formula>
    </cfRule>
  </conditionalFormatting>
  <conditionalFormatting sqref="G38 G41:G42">
    <cfRule type="cellIs" dxfId="711" priority="665" stopIfTrue="1" operator="lessThan">
      <formula>0</formula>
    </cfRule>
  </conditionalFormatting>
  <conditionalFormatting sqref="G38 G41:G42">
    <cfRule type="cellIs" dxfId="710" priority="664" stopIfTrue="1" operator="lessThan">
      <formula>0</formula>
    </cfRule>
  </conditionalFormatting>
  <conditionalFormatting sqref="X29">
    <cfRule type="cellIs" dxfId="709" priority="663" stopIfTrue="1" operator="lessThan">
      <formula>0</formula>
    </cfRule>
  </conditionalFormatting>
  <conditionalFormatting sqref="X29">
    <cfRule type="cellIs" dxfId="708" priority="662" stopIfTrue="1" operator="lessThan">
      <formula>0</formula>
    </cfRule>
  </conditionalFormatting>
  <conditionalFormatting sqref="X29">
    <cfRule type="cellIs" dxfId="707" priority="661" stopIfTrue="1" operator="lessThan">
      <formula>0</formula>
    </cfRule>
  </conditionalFormatting>
  <conditionalFormatting sqref="R29">
    <cfRule type="cellIs" dxfId="706" priority="659" stopIfTrue="1" operator="lessThan">
      <formula>0</formula>
    </cfRule>
  </conditionalFormatting>
  <conditionalFormatting sqref="Q29">
    <cfRule type="cellIs" dxfId="705" priority="660" stopIfTrue="1" operator="lessThan">
      <formula>0</formula>
    </cfRule>
  </conditionalFormatting>
  <conditionalFormatting sqref="Z38">
    <cfRule type="cellIs" dxfId="704" priority="657" stopIfTrue="1" operator="lessThan">
      <formula>0</formula>
    </cfRule>
  </conditionalFormatting>
  <conditionalFormatting sqref="R29">
    <cfRule type="cellIs" dxfId="703" priority="658" stopIfTrue="1" operator="lessThan">
      <formula>0</formula>
    </cfRule>
  </conditionalFormatting>
  <conditionalFormatting sqref="AA38">
    <cfRule type="cellIs" dxfId="702" priority="655" stopIfTrue="1" operator="lessThan">
      <formula>0</formula>
    </cfRule>
  </conditionalFormatting>
  <conditionalFormatting sqref="AA38">
    <cfRule type="cellIs" dxfId="701" priority="654" stopIfTrue="1" operator="lessThan">
      <formula>0</formula>
    </cfRule>
  </conditionalFormatting>
  <conditionalFormatting sqref="Y13:Y14">
    <cfRule type="cellIs" dxfId="700" priority="653" stopIfTrue="1" operator="lessThan">
      <formula>0</formula>
    </cfRule>
  </conditionalFormatting>
  <conditionalFormatting sqref="Z38">
    <cfRule type="cellIs" dxfId="699" priority="656" stopIfTrue="1" operator="lessThan">
      <formula>0</formula>
    </cfRule>
  </conditionalFormatting>
  <conditionalFormatting sqref="Y17">
    <cfRule type="cellIs" dxfId="698" priority="650" stopIfTrue="1" operator="lessThan">
      <formula>0</formula>
    </cfRule>
  </conditionalFormatting>
  <conditionalFormatting sqref="Y15">
    <cfRule type="cellIs" dxfId="697" priority="652" stopIfTrue="1" operator="lessThan">
      <formula>0</formula>
    </cfRule>
  </conditionalFormatting>
  <conditionalFormatting sqref="Y16">
    <cfRule type="cellIs" dxfId="696" priority="651" stopIfTrue="1" operator="lessThan">
      <formula>0</formula>
    </cfRule>
  </conditionalFormatting>
  <conditionalFormatting sqref="Z16">
    <cfRule type="cellIs" dxfId="695" priority="649" stopIfTrue="1" operator="lessThan">
      <formula>0</formula>
    </cfRule>
  </conditionalFormatting>
  <conditionalFormatting sqref="AA16">
    <cfRule type="cellIs" dxfId="694" priority="648" stopIfTrue="1" operator="lessThan">
      <formula>0</formula>
    </cfRule>
  </conditionalFormatting>
  <conditionalFormatting sqref="AA17">
    <cfRule type="cellIs" dxfId="693" priority="645" stopIfTrue="1" operator="lessThan">
      <formula>0</formula>
    </cfRule>
  </conditionalFormatting>
  <conditionalFormatting sqref="Z17">
    <cfRule type="cellIs" dxfId="692" priority="646" stopIfTrue="1" operator="lessThan">
      <formula>0</formula>
    </cfRule>
  </conditionalFormatting>
  <conditionalFormatting sqref="Z23">
    <cfRule type="cellIs" dxfId="691" priority="644" stopIfTrue="1" operator="lessThan">
      <formula>0</formula>
    </cfRule>
  </conditionalFormatting>
  <conditionalFormatting sqref="AA15">
    <cfRule type="cellIs" dxfId="690" priority="639" stopIfTrue="1" operator="lessThan">
      <formula>0</formula>
    </cfRule>
  </conditionalFormatting>
  <conditionalFormatting sqref="Z22">
    <cfRule type="cellIs" dxfId="689" priority="632" stopIfTrue="1" operator="lessThan">
      <formula>0</formula>
    </cfRule>
  </conditionalFormatting>
  <conditionalFormatting sqref="Z21">
    <cfRule type="cellIs" dxfId="688" priority="636" stopIfTrue="1" operator="lessThan">
      <formula>0</formula>
    </cfRule>
  </conditionalFormatting>
  <conditionalFormatting sqref="Y25">
    <cfRule type="cellIs" dxfId="687" priority="622" stopIfTrue="1" operator="lessThan">
      <formula>0</formula>
    </cfRule>
  </conditionalFormatting>
  <conditionalFormatting sqref="Y18">
    <cfRule type="cellIs" dxfId="686" priority="643" stopIfTrue="1" operator="lessThan">
      <formula>0</formula>
    </cfRule>
  </conditionalFormatting>
  <conditionalFormatting sqref="Z18">
    <cfRule type="cellIs" dxfId="685" priority="642" stopIfTrue="1" operator="lessThan">
      <formula>0</formula>
    </cfRule>
  </conditionalFormatting>
  <conditionalFormatting sqref="AA18">
    <cfRule type="cellIs" dxfId="684" priority="641" stopIfTrue="1" operator="lessThan">
      <formula>0</formula>
    </cfRule>
  </conditionalFormatting>
  <conditionalFormatting sqref="Z15 Z13:AA14">
    <cfRule type="cellIs" dxfId="683" priority="640" stopIfTrue="1" operator="lessThan">
      <formula>0</formula>
    </cfRule>
  </conditionalFormatting>
  <conditionalFormatting sqref="Z23">
    <cfRule type="cellIs" dxfId="682" priority="638" stopIfTrue="1" operator="lessThan">
      <formula>0</formula>
    </cfRule>
  </conditionalFormatting>
  <conditionalFormatting sqref="Y21">
    <cfRule type="cellIs" dxfId="681" priority="637" stopIfTrue="1" operator="lessThan">
      <formula>0</formula>
    </cfRule>
  </conditionalFormatting>
  <conditionalFormatting sqref="AA21">
    <cfRule type="cellIs" dxfId="680" priority="635" stopIfTrue="1" operator="lessThan">
      <formula>0</formula>
    </cfRule>
  </conditionalFormatting>
  <conditionalFormatting sqref="Y23">
    <cfRule type="cellIs" dxfId="679" priority="634" stopIfTrue="1" operator="lessThan">
      <formula>0</formula>
    </cfRule>
  </conditionalFormatting>
  <conditionalFormatting sqref="AA22">
    <cfRule type="cellIs" dxfId="678" priority="633" stopIfTrue="1" operator="lessThan">
      <formula>0</formula>
    </cfRule>
  </conditionalFormatting>
  <conditionalFormatting sqref="Z22">
    <cfRule type="cellIs" dxfId="677" priority="631" stopIfTrue="1" operator="lessThan">
      <formula>0</formula>
    </cfRule>
  </conditionalFormatting>
  <conditionalFormatting sqref="Y22">
    <cfRule type="cellIs" dxfId="676" priority="630" stopIfTrue="1" operator="lessThan">
      <formula>0</formula>
    </cfRule>
  </conditionalFormatting>
  <conditionalFormatting sqref="AA24">
    <cfRule type="cellIs" dxfId="675" priority="629" stopIfTrue="1" operator="lessThan">
      <formula>0</formula>
    </cfRule>
  </conditionalFormatting>
  <conditionalFormatting sqref="Z24">
    <cfRule type="cellIs" dxfId="674" priority="628" stopIfTrue="1" operator="lessThan">
      <formula>0</formula>
    </cfRule>
  </conditionalFormatting>
  <conditionalFormatting sqref="Z24">
    <cfRule type="cellIs" dxfId="673" priority="627" stopIfTrue="1" operator="lessThan">
      <formula>0</formula>
    </cfRule>
  </conditionalFormatting>
  <conditionalFormatting sqref="Y24">
    <cfRule type="cellIs" dxfId="672" priority="626" stopIfTrue="1" operator="lessThan">
      <formula>0</formula>
    </cfRule>
  </conditionalFormatting>
  <conditionalFormatting sqref="AA25">
    <cfRule type="cellIs" dxfId="671" priority="625" stopIfTrue="1" operator="lessThan">
      <formula>0</formula>
    </cfRule>
  </conditionalFormatting>
  <conditionalFormatting sqref="Z25">
    <cfRule type="cellIs" dxfId="670" priority="624" stopIfTrue="1" operator="lessThan">
      <formula>0</formula>
    </cfRule>
  </conditionalFormatting>
  <conditionalFormatting sqref="Z25">
    <cfRule type="cellIs" dxfId="669" priority="623" stopIfTrue="1" operator="lessThan">
      <formula>0</formula>
    </cfRule>
  </conditionalFormatting>
  <conditionalFormatting sqref="AA29">
    <cfRule type="cellIs" dxfId="668" priority="621" stopIfTrue="1" operator="lessThan">
      <formula>0</formula>
    </cfRule>
  </conditionalFormatting>
  <conditionalFormatting sqref="AA26">
    <cfRule type="cellIs" dxfId="667" priority="620" stopIfTrue="1" operator="lessThan">
      <formula>0</formula>
    </cfRule>
  </conditionalFormatting>
  <conditionalFormatting sqref="Z26">
    <cfRule type="cellIs" dxfId="666" priority="619" stopIfTrue="1" operator="lessThan">
      <formula>0</formula>
    </cfRule>
  </conditionalFormatting>
  <conditionalFormatting sqref="Z26">
    <cfRule type="cellIs" dxfId="665" priority="618" stopIfTrue="1" operator="lessThan">
      <formula>0</formula>
    </cfRule>
  </conditionalFormatting>
  <conditionalFormatting sqref="Y26">
    <cfRule type="cellIs" dxfId="664" priority="617" stopIfTrue="1" operator="lessThan">
      <formula>0</formula>
    </cfRule>
  </conditionalFormatting>
  <conditionalFormatting sqref="AA27">
    <cfRule type="cellIs" dxfId="663" priority="616" stopIfTrue="1" operator="lessThan">
      <formula>0</formula>
    </cfRule>
  </conditionalFormatting>
  <conditionalFormatting sqref="M28">
    <cfRule type="cellIs" dxfId="662" priority="594" stopIfTrue="1" operator="lessThan">
      <formula>0</formula>
    </cfRule>
  </conditionalFormatting>
  <conditionalFormatting sqref="AP39">
    <cfRule type="cellIs" dxfId="661" priority="572" stopIfTrue="1" operator="lessThan">
      <formula>0</formula>
    </cfRule>
  </conditionalFormatting>
  <conditionalFormatting sqref="Z27">
    <cfRule type="cellIs" dxfId="660" priority="615" stopIfTrue="1" operator="lessThan">
      <formula>0</formula>
    </cfRule>
  </conditionalFormatting>
  <conditionalFormatting sqref="Y29">
    <cfRule type="cellIs" dxfId="659" priority="612" stopIfTrue="1" operator="lessThan">
      <formula>0</formula>
    </cfRule>
  </conditionalFormatting>
  <conditionalFormatting sqref="Z27">
    <cfRule type="cellIs" dxfId="658" priority="614" stopIfTrue="1" operator="lessThan">
      <formula>0</formula>
    </cfRule>
  </conditionalFormatting>
  <conditionalFormatting sqref="Z29">
    <cfRule type="cellIs" dxfId="657" priority="611" stopIfTrue="1" operator="lessThan">
      <formula>0</formula>
    </cfRule>
  </conditionalFormatting>
  <conditionalFormatting sqref="Y27">
    <cfRule type="cellIs" dxfId="656" priority="613" stopIfTrue="1" operator="lessThan">
      <formula>0</formula>
    </cfRule>
  </conditionalFormatting>
  <conditionalFormatting sqref="AP28">
    <cfRule type="cellIs" dxfId="655" priority="609" stopIfTrue="1" operator="lessThan">
      <formula>0</formula>
    </cfRule>
  </conditionalFormatting>
  <conditionalFormatting sqref="Z29">
    <cfRule type="cellIs" dxfId="654" priority="610" stopIfTrue="1" operator="lessThan">
      <formula>0</formula>
    </cfRule>
  </conditionalFormatting>
  <conditionalFormatting sqref="S28">
    <cfRule type="cellIs" dxfId="653" priority="608" stopIfTrue="1" operator="lessThan">
      <formula>0</formula>
    </cfRule>
  </conditionalFormatting>
  <conditionalFormatting sqref="X28">
    <cfRule type="cellIs" dxfId="652" priority="607" stopIfTrue="1" operator="lessThan">
      <formula>0</formula>
    </cfRule>
  </conditionalFormatting>
  <conditionalFormatting sqref="AF28">
    <cfRule type="cellIs" dxfId="651" priority="606" stopIfTrue="1" operator="lessThan">
      <formula>0</formula>
    </cfRule>
  </conditionalFormatting>
  <conditionalFormatting sqref="N28">
    <cfRule type="cellIs" dxfId="650" priority="604" stopIfTrue="1" operator="lessThan">
      <formula>0</formula>
    </cfRule>
  </conditionalFormatting>
  <conditionalFormatting sqref="K28">
    <cfRule type="cellIs" dxfId="649" priority="603" stopIfTrue="1" operator="lessThan">
      <formula>0</formula>
    </cfRule>
  </conditionalFormatting>
  <conditionalFormatting sqref="I28">
    <cfRule type="cellIs" dxfId="648" priority="601" stopIfTrue="1" operator="lessThan">
      <formula>0</formula>
    </cfRule>
  </conditionalFormatting>
  <conditionalFormatting sqref="W28">
    <cfRule type="cellIs" dxfId="647" priority="602" stopIfTrue="1" operator="lessThan">
      <formula>0</formula>
    </cfRule>
  </conditionalFormatting>
  <conditionalFormatting sqref="G28">
    <cfRule type="cellIs" dxfId="646" priority="599" stopIfTrue="1" operator="lessThan">
      <formula>0</formula>
    </cfRule>
  </conditionalFormatting>
  <conditionalFormatting sqref="H28">
    <cfRule type="cellIs" dxfId="645" priority="600" stopIfTrue="1" operator="lessThan">
      <formula>0</formula>
    </cfRule>
  </conditionalFormatting>
  <conditionalFormatting sqref="N28">
    <cfRule type="cellIs" dxfId="644" priority="597" stopIfTrue="1" operator="lessThan">
      <formula>0</formula>
    </cfRule>
  </conditionalFormatting>
  <conditionalFormatting sqref="L28">
    <cfRule type="cellIs" dxfId="643" priority="595" stopIfTrue="1" operator="lessThan">
      <formula>0</formula>
    </cfRule>
  </conditionalFormatting>
  <conditionalFormatting sqref="J28">
    <cfRule type="cellIs" dxfId="642" priority="598" stopIfTrue="1" operator="lessThan">
      <formula>0</formula>
    </cfRule>
  </conditionalFormatting>
  <conditionalFormatting sqref="Q28">
    <cfRule type="cellIs" dxfId="641" priority="592" stopIfTrue="1" operator="lessThan">
      <formula>0</formula>
    </cfRule>
  </conditionalFormatting>
  <conditionalFormatting sqref="L28">
    <cfRule type="cellIs" dxfId="640" priority="593" stopIfTrue="1" operator="lessThan">
      <formula>0</formula>
    </cfRule>
  </conditionalFormatting>
  <conditionalFormatting sqref="V28">
    <cfRule type="cellIs" dxfId="639" priority="589" stopIfTrue="1" operator="lessThan">
      <formula>0</formula>
    </cfRule>
  </conditionalFormatting>
  <conditionalFormatting sqref="T28">
    <cfRule type="cellIs" dxfId="638" priority="591" stopIfTrue="1" operator="lessThan">
      <formula>0</formula>
    </cfRule>
  </conditionalFormatting>
  <conditionalFormatting sqref="U28">
    <cfRule type="cellIs" dxfId="637" priority="590" stopIfTrue="1" operator="lessThan">
      <formula>0</formula>
    </cfRule>
  </conditionalFormatting>
  <conditionalFormatting sqref="P28">
    <cfRule type="cellIs" dxfId="636" priority="587" stopIfTrue="1" operator="lessThan">
      <formula>0</formula>
    </cfRule>
  </conditionalFormatting>
  <conditionalFormatting sqref="P28">
    <cfRule type="cellIs" dxfId="635" priority="588" stopIfTrue="1" operator="lessThan">
      <formula>0</formula>
    </cfRule>
  </conditionalFormatting>
  <conditionalFormatting sqref="O28">
    <cfRule type="cellIs" dxfId="634" priority="586" stopIfTrue="1" operator="lessThan">
      <formula>0</formula>
    </cfRule>
  </conditionalFormatting>
  <conditionalFormatting sqref="AC28">
    <cfRule type="cellIs" dxfId="633" priority="585" stopIfTrue="1" operator="lessThan">
      <formula>0</formula>
    </cfRule>
  </conditionalFormatting>
  <conditionalFormatting sqref="AB28">
    <cfRule type="cellIs" dxfId="632" priority="584" stopIfTrue="1" operator="lessThan">
      <formula>0</formula>
    </cfRule>
  </conditionalFormatting>
  <conditionalFormatting sqref="N40">
    <cfRule type="cellIs" dxfId="631" priority="526" stopIfTrue="1" operator="lessThan">
      <formula>0</formula>
    </cfRule>
  </conditionalFormatting>
  <conditionalFormatting sqref="R40">
    <cfRule type="cellIs" dxfId="630" priority="525" stopIfTrue="1" operator="lessThan">
      <formula>0</formula>
    </cfRule>
  </conditionalFormatting>
  <conditionalFormatting sqref="M40">
    <cfRule type="cellIs" dxfId="629" priority="523" stopIfTrue="1" operator="lessThan">
      <formula>0</formula>
    </cfRule>
  </conditionalFormatting>
  <conditionalFormatting sqref="L40">
    <cfRule type="cellIs" dxfId="628" priority="524" stopIfTrue="1" operator="lessThan">
      <formula>0</formula>
    </cfRule>
  </conditionalFormatting>
  <conditionalFormatting sqref="L40">
    <cfRule type="cellIs" dxfId="627" priority="522" stopIfTrue="1" operator="lessThan">
      <formula>0</formula>
    </cfRule>
  </conditionalFormatting>
  <conditionalFormatting sqref="V40">
    <cfRule type="cellIs" dxfId="626" priority="520" stopIfTrue="1" operator="lessThan">
      <formula>0</formula>
    </cfRule>
  </conditionalFormatting>
  <conditionalFormatting sqref="AD28">
    <cfRule type="cellIs" dxfId="625" priority="582" stopIfTrue="1" operator="lessThan">
      <formula>0</formula>
    </cfRule>
  </conditionalFormatting>
  <conditionalFormatting sqref="AQ28">
    <cfRule type="cellIs" dxfId="624" priority="581" stopIfTrue="1" operator="lessThan">
      <formula>0</formula>
    </cfRule>
  </conditionalFormatting>
  <conditionalFormatting sqref="AE28">
    <cfRule type="cellIs" dxfId="623" priority="583" stopIfTrue="1" operator="lessThan">
      <formula>0</formula>
    </cfRule>
  </conditionalFormatting>
  <conditionalFormatting sqref="AG28">
    <cfRule type="cellIs" dxfId="622" priority="580" stopIfTrue="1" operator="lessThan">
      <formula>0</formula>
    </cfRule>
  </conditionalFormatting>
  <conditionalFormatting sqref="AH28">
    <cfRule type="cellIs" dxfId="621" priority="579" stopIfTrue="1" operator="lessThan">
      <formula>0</formula>
    </cfRule>
  </conditionalFormatting>
  <conditionalFormatting sqref="AA28">
    <cfRule type="cellIs" dxfId="620" priority="577" stopIfTrue="1" operator="lessThan">
      <formula>0</formula>
    </cfRule>
  </conditionalFormatting>
  <conditionalFormatting sqref="AI28 AL28:AM28">
    <cfRule type="cellIs" dxfId="619" priority="578" stopIfTrue="1" operator="lessThan">
      <formula>0</formula>
    </cfRule>
  </conditionalFormatting>
  <conditionalFormatting sqref="Z28">
    <cfRule type="cellIs" dxfId="618" priority="576" stopIfTrue="1" operator="lessThan">
      <formula>0</formula>
    </cfRule>
  </conditionalFormatting>
  <conditionalFormatting sqref="Z28">
    <cfRule type="cellIs" dxfId="617" priority="575" stopIfTrue="1" operator="lessThan">
      <formula>0</formula>
    </cfRule>
  </conditionalFormatting>
  <conditionalFormatting sqref="Y28">
    <cfRule type="cellIs" dxfId="616" priority="574" stopIfTrue="1" operator="lessThan">
      <formula>0</formula>
    </cfRule>
  </conditionalFormatting>
  <conditionalFormatting sqref="Q40">
    <cfRule type="cellIs" dxfId="615" priority="521" stopIfTrue="1" operator="lessThan">
      <formula>0</formula>
    </cfRule>
  </conditionalFormatting>
  <conditionalFormatting sqref="P40">
    <cfRule type="cellIs" dxfId="614" priority="519" stopIfTrue="1" operator="lessThan">
      <formula>0</formula>
    </cfRule>
  </conditionalFormatting>
  <conditionalFormatting sqref="P40">
    <cfRule type="cellIs" dxfId="613" priority="518" stopIfTrue="1" operator="lessThan">
      <formula>0</formula>
    </cfRule>
  </conditionalFormatting>
  <conditionalFormatting sqref="K39">
    <cfRule type="cellIs" dxfId="612" priority="566" stopIfTrue="1" operator="lessThan">
      <formula>0</formula>
    </cfRule>
  </conditionalFormatting>
  <conditionalFormatting sqref="S39">
    <cfRule type="cellIs" dxfId="611" priority="571" stopIfTrue="1" operator="lessThan">
      <formula>0</formula>
    </cfRule>
  </conditionalFormatting>
  <conditionalFormatting sqref="F7:F18 F21:F28">
    <cfRule type="cellIs" dxfId="610" priority="573" stopIfTrue="1" operator="lessThan">
      <formula>0</formula>
    </cfRule>
  </conditionalFormatting>
  <conditionalFormatting sqref="AD39">
    <cfRule type="cellIs" dxfId="609" priority="547" stopIfTrue="1" operator="lessThan">
      <formula>0</formula>
    </cfRule>
  </conditionalFormatting>
  <conditionalFormatting sqref="AQ39">
    <cfRule type="cellIs" dxfId="608" priority="546" stopIfTrue="1" operator="lessThan">
      <formula>0</formula>
    </cfRule>
  </conditionalFormatting>
  <conditionalFormatting sqref="AG39">
    <cfRule type="cellIs" dxfId="607" priority="545" stopIfTrue="1" operator="lessThan">
      <formula>0</formula>
    </cfRule>
  </conditionalFormatting>
  <conditionalFormatting sqref="AH39">
    <cfRule type="cellIs" dxfId="606" priority="544" stopIfTrue="1" operator="lessThan">
      <formula>0</formula>
    </cfRule>
  </conditionalFormatting>
  <conditionalFormatting sqref="AI39 AL39:AM39">
    <cfRule type="cellIs" dxfId="605" priority="543" stopIfTrue="1" operator="lessThan">
      <formula>0</formula>
    </cfRule>
  </conditionalFormatting>
  <conditionalFormatting sqref="AA39">
    <cfRule type="cellIs" dxfId="604" priority="542" stopIfTrue="1" operator="lessThan">
      <formula>0</formula>
    </cfRule>
  </conditionalFormatting>
  <conditionalFormatting sqref="Z39">
    <cfRule type="cellIs" dxfId="603" priority="541" stopIfTrue="1" operator="lessThan">
      <formula>0</formula>
    </cfRule>
  </conditionalFormatting>
  <conditionalFormatting sqref="Z39">
    <cfRule type="cellIs" dxfId="602" priority="540" stopIfTrue="1" operator="lessThan">
      <formula>0</formula>
    </cfRule>
  </conditionalFormatting>
  <conditionalFormatting sqref="Y39">
    <cfRule type="cellIs" dxfId="601" priority="539" stopIfTrue="1" operator="lessThan">
      <formula>0</formula>
    </cfRule>
  </conditionalFormatting>
  <conditionalFormatting sqref="AP40">
    <cfRule type="cellIs" dxfId="600" priority="538" stopIfTrue="1" operator="lessThan">
      <formula>0</formula>
    </cfRule>
  </conditionalFormatting>
  <conditionalFormatting sqref="X40">
    <cfRule type="cellIs" dxfId="599" priority="536" stopIfTrue="1" operator="lessThan">
      <formula>0</formula>
    </cfRule>
  </conditionalFormatting>
  <conditionalFormatting sqref="S40">
    <cfRule type="cellIs" dxfId="598" priority="537" stopIfTrue="1" operator="lessThan">
      <formula>0</formula>
    </cfRule>
  </conditionalFormatting>
  <conditionalFormatting sqref="R40">
    <cfRule type="cellIs" dxfId="597" priority="534" stopIfTrue="1" operator="lessThan">
      <formula>0</formula>
    </cfRule>
  </conditionalFormatting>
  <conditionalFormatting sqref="AF40">
    <cfRule type="cellIs" dxfId="596" priority="535" stopIfTrue="1" operator="lessThan">
      <formula>0</formula>
    </cfRule>
  </conditionalFormatting>
  <conditionalFormatting sqref="N40">
    <cfRule type="cellIs" dxfId="595" priority="533" stopIfTrue="1" operator="lessThan">
      <formula>0</formula>
    </cfRule>
  </conditionalFormatting>
  <conditionalFormatting sqref="K40">
    <cfRule type="cellIs" dxfId="594" priority="532" stopIfTrue="1" operator="lessThan">
      <formula>0</formula>
    </cfRule>
  </conditionalFormatting>
  <conditionalFormatting sqref="W40">
    <cfRule type="cellIs" dxfId="593" priority="531" stopIfTrue="1" operator="lessThan">
      <formula>0</formula>
    </cfRule>
  </conditionalFormatting>
  <conditionalFormatting sqref="I40">
    <cfRule type="cellIs" dxfId="592" priority="530" stopIfTrue="1" operator="lessThan">
      <formula>0</formula>
    </cfRule>
  </conditionalFormatting>
  <conditionalFormatting sqref="H40">
    <cfRule type="cellIs" dxfId="591" priority="529" stopIfTrue="1" operator="lessThan">
      <formula>0</formula>
    </cfRule>
  </conditionalFormatting>
  <conditionalFormatting sqref="G40">
    <cfRule type="cellIs" dxfId="590" priority="528" stopIfTrue="1" operator="lessThan">
      <formula>0</formula>
    </cfRule>
  </conditionalFormatting>
  <conditionalFormatting sqref="J40">
    <cfRule type="cellIs" dxfId="589" priority="527" stopIfTrue="1" operator="lessThan">
      <formula>0</formula>
    </cfRule>
  </conditionalFormatting>
  <conditionalFormatting sqref="X39">
    <cfRule type="cellIs" dxfId="588" priority="570" stopIfTrue="1" operator="lessThan">
      <formula>0</formula>
    </cfRule>
  </conditionalFormatting>
  <conditionalFormatting sqref="AF39">
    <cfRule type="cellIs" dxfId="587" priority="569" stopIfTrue="1" operator="lessThan">
      <formula>0</formula>
    </cfRule>
  </conditionalFormatting>
  <conditionalFormatting sqref="R39">
    <cfRule type="cellIs" dxfId="586" priority="568" stopIfTrue="1" operator="lessThan">
      <formula>0</formula>
    </cfRule>
  </conditionalFormatting>
  <conditionalFormatting sqref="N39">
    <cfRule type="cellIs" dxfId="585" priority="567" stopIfTrue="1" operator="lessThan">
      <formula>0</formula>
    </cfRule>
  </conditionalFormatting>
  <conditionalFormatting sqref="W39">
    <cfRule type="cellIs" dxfId="584" priority="565" stopIfTrue="1" operator="lessThan">
      <formula>0</formula>
    </cfRule>
  </conditionalFormatting>
  <conditionalFormatting sqref="P39">
    <cfRule type="cellIs" dxfId="583" priority="553" stopIfTrue="1" operator="lessThan">
      <formula>0</formula>
    </cfRule>
  </conditionalFormatting>
  <conditionalFormatting sqref="I39">
    <cfRule type="cellIs" dxfId="582" priority="564" stopIfTrue="1" operator="lessThan">
      <formula>0</formula>
    </cfRule>
  </conditionalFormatting>
  <conditionalFormatting sqref="H39">
    <cfRule type="cellIs" dxfId="581" priority="563" stopIfTrue="1" operator="lessThan">
      <formula>0</formula>
    </cfRule>
  </conditionalFormatting>
  <conditionalFormatting sqref="G39">
    <cfRule type="cellIs" dxfId="580" priority="562" stopIfTrue="1" operator="lessThan">
      <formula>0</formula>
    </cfRule>
  </conditionalFormatting>
  <conditionalFormatting sqref="J39">
    <cfRule type="cellIs" dxfId="579" priority="561" stopIfTrue="1" operator="lessThan">
      <formula>0</formula>
    </cfRule>
  </conditionalFormatting>
  <conditionalFormatting sqref="N39">
    <cfRule type="cellIs" dxfId="578" priority="560" stopIfTrue="1" operator="lessThan">
      <formula>0</formula>
    </cfRule>
  </conditionalFormatting>
  <conditionalFormatting sqref="R39">
    <cfRule type="cellIs" dxfId="577" priority="559" stopIfTrue="1" operator="lessThan">
      <formula>0</formula>
    </cfRule>
  </conditionalFormatting>
  <conditionalFormatting sqref="L39">
    <cfRule type="cellIs" dxfId="576" priority="558" stopIfTrue="1" operator="lessThan">
      <formula>0</formula>
    </cfRule>
  </conditionalFormatting>
  <conditionalFormatting sqref="Q39">
    <cfRule type="cellIs" dxfId="575" priority="555" stopIfTrue="1" operator="lessThan">
      <formula>0</formula>
    </cfRule>
  </conditionalFormatting>
  <conditionalFormatting sqref="M39">
    <cfRule type="cellIs" dxfId="574" priority="557" stopIfTrue="1" operator="lessThan">
      <formula>0</formula>
    </cfRule>
  </conditionalFormatting>
  <conditionalFormatting sqref="L39">
    <cfRule type="cellIs" dxfId="573" priority="556" stopIfTrue="1" operator="lessThan">
      <formula>0</formula>
    </cfRule>
  </conditionalFormatting>
  <conditionalFormatting sqref="V39">
    <cfRule type="cellIs" dxfId="572" priority="554" stopIfTrue="1" operator="lessThan">
      <formula>0</formula>
    </cfRule>
  </conditionalFormatting>
  <conditionalFormatting sqref="P39">
    <cfRule type="cellIs" dxfId="571" priority="552" stopIfTrue="1" operator="lessThan">
      <formula>0</formula>
    </cfRule>
  </conditionalFormatting>
  <conditionalFormatting sqref="O39">
    <cfRule type="cellIs" dxfId="570" priority="551" stopIfTrue="1" operator="lessThan">
      <formula>0</formula>
    </cfRule>
  </conditionalFormatting>
  <conditionalFormatting sqref="AB39">
    <cfRule type="cellIs" dxfId="569" priority="549" stopIfTrue="1" operator="lessThan">
      <formula>0</formula>
    </cfRule>
  </conditionalFormatting>
  <conditionalFormatting sqref="AC39">
    <cfRule type="cellIs" dxfId="568" priority="550" stopIfTrue="1" operator="lessThan">
      <formula>0</formula>
    </cfRule>
  </conditionalFormatting>
  <conditionalFormatting sqref="AE39">
    <cfRule type="cellIs" dxfId="567" priority="548" stopIfTrue="1" operator="lessThan">
      <formula>0</formula>
    </cfRule>
  </conditionalFormatting>
  <conditionalFormatting sqref="I43">
    <cfRule type="cellIs" dxfId="566" priority="496" stopIfTrue="1" operator="lessThan">
      <formula>0</formula>
    </cfRule>
  </conditionalFormatting>
  <conditionalFormatting sqref="O40">
    <cfRule type="cellIs" dxfId="565" priority="517" stopIfTrue="1" operator="lessThan">
      <formula>0</formula>
    </cfRule>
  </conditionalFormatting>
  <conditionalFormatting sqref="AE40">
    <cfRule type="cellIs" dxfId="564" priority="514" stopIfTrue="1" operator="lessThan">
      <formula>0</formula>
    </cfRule>
  </conditionalFormatting>
  <conditionalFormatting sqref="AC40">
    <cfRule type="cellIs" dxfId="563" priority="516" stopIfTrue="1" operator="lessThan">
      <formula>0</formula>
    </cfRule>
  </conditionalFormatting>
  <conditionalFormatting sqref="AD40">
    <cfRule type="cellIs" dxfId="562" priority="513" stopIfTrue="1" operator="lessThan">
      <formula>0</formula>
    </cfRule>
  </conditionalFormatting>
  <conditionalFormatting sqref="AB40">
    <cfRule type="cellIs" dxfId="561" priority="515" stopIfTrue="1" operator="lessThan">
      <formula>0</formula>
    </cfRule>
  </conditionalFormatting>
  <conditionalFormatting sqref="AG40">
    <cfRule type="cellIs" dxfId="560" priority="511" stopIfTrue="1" operator="lessThan">
      <formula>0</formula>
    </cfRule>
  </conditionalFormatting>
  <conditionalFormatting sqref="AQ40">
    <cfRule type="cellIs" dxfId="559" priority="512" stopIfTrue="1" operator="lessThan">
      <formula>0</formula>
    </cfRule>
  </conditionalFormatting>
  <conditionalFormatting sqref="AH40">
    <cfRule type="cellIs" dxfId="558" priority="510" stopIfTrue="1" operator="lessThan">
      <formula>0</formula>
    </cfRule>
  </conditionalFormatting>
  <conditionalFormatting sqref="AI40 AL40:AM40">
    <cfRule type="cellIs" dxfId="557" priority="509" stopIfTrue="1" operator="lessThan">
      <formula>0</formula>
    </cfRule>
  </conditionalFormatting>
  <conditionalFormatting sqref="AA40">
    <cfRule type="cellIs" dxfId="556" priority="508" stopIfTrue="1" operator="lessThan">
      <formula>0</formula>
    </cfRule>
  </conditionalFormatting>
  <conditionalFormatting sqref="Z40">
    <cfRule type="cellIs" dxfId="555" priority="507" stopIfTrue="1" operator="lessThan">
      <formula>0</formula>
    </cfRule>
  </conditionalFormatting>
  <conditionalFormatting sqref="Z40">
    <cfRule type="cellIs" dxfId="554" priority="506" stopIfTrue="1" operator="lessThan">
      <formula>0</formula>
    </cfRule>
  </conditionalFormatting>
  <conditionalFormatting sqref="Y40">
    <cfRule type="cellIs" dxfId="553" priority="505" stopIfTrue="1" operator="lessThan">
      <formula>0</formula>
    </cfRule>
  </conditionalFormatting>
  <conditionalFormatting sqref="AP43">
    <cfRule type="cellIs" dxfId="552" priority="503" stopIfTrue="1" operator="lessThan">
      <formula>0</formula>
    </cfRule>
  </conditionalFormatting>
  <conditionalFormatting sqref="F39:F40">
    <cfRule type="cellIs" dxfId="551" priority="504" stopIfTrue="1" operator="lessThan">
      <formula>0</formula>
    </cfRule>
  </conditionalFormatting>
  <conditionalFormatting sqref="AF43">
    <cfRule type="cellIs" dxfId="550" priority="501" stopIfTrue="1" operator="lessThan">
      <formula>0</formula>
    </cfRule>
  </conditionalFormatting>
  <conditionalFormatting sqref="X43">
    <cfRule type="cellIs" dxfId="549" priority="502" stopIfTrue="1" operator="lessThan">
      <formula>0</formula>
    </cfRule>
  </conditionalFormatting>
  <conditionalFormatting sqref="N43">
    <cfRule type="cellIs" dxfId="548" priority="499" stopIfTrue="1" operator="lessThan">
      <formula>0</formula>
    </cfRule>
  </conditionalFormatting>
  <conditionalFormatting sqref="K43">
    <cfRule type="cellIs" dxfId="547" priority="498" stopIfTrue="1" operator="lessThan">
      <formula>0</formula>
    </cfRule>
  </conditionalFormatting>
  <conditionalFormatting sqref="W43">
    <cfRule type="cellIs" dxfId="546" priority="497" stopIfTrue="1" operator="lessThan">
      <formula>0</formula>
    </cfRule>
  </conditionalFormatting>
  <conditionalFormatting sqref="R43">
    <cfRule type="cellIs" dxfId="545" priority="500" stopIfTrue="1" operator="lessThan">
      <formula>0</formula>
    </cfRule>
  </conditionalFormatting>
  <conditionalFormatting sqref="G43">
    <cfRule type="cellIs" dxfId="544" priority="494" stopIfTrue="1" operator="lessThan">
      <formula>0</formula>
    </cfRule>
  </conditionalFormatting>
  <conditionalFormatting sqref="H43">
    <cfRule type="cellIs" dxfId="543" priority="495" stopIfTrue="1" operator="lessThan">
      <formula>0</formula>
    </cfRule>
  </conditionalFormatting>
  <conditionalFormatting sqref="R43">
    <cfRule type="cellIs" dxfId="542" priority="491" stopIfTrue="1" operator="lessThan">
      <formula>0</formula>
    </cfRule>
  </conditionalFormatting>
  <conditionalFormatting sqref="J43">
    <cfRule type="cellIs" dxfId="541" priority="493" stopIfTrue="1" operator="lessThan">
      <formula>0</formula>
    </cfRule>
  </conditionalFormatting>
  <conditionalFormatting sqref="N43">
    <cfRule type="cellIs" dxfId="540" priority="492" stopIfTrue="1" operator="lessThan">
      <formula>0</formula>
    </cfRule>
  </conditionalFormatting>
  <conditionalFormatting sqref="M43">
    <cfRule type="cellIs" dxfId="539" priority="489" stopIfTrue="1" operator="lessThan">
      <formula>0</formula>
    </cfRule>
  </conditionalFormatting>
  <conditionalFormatting sqref="L43">
    <cfRule type="cellIs" dxfId="538" priority="490" stopIfTrue="1" operator="lessThan">
      <formula>0</formula>
    </cfRule>
  </conditionalFormatting>
  <conditionalFormatting sqref="L43">
    <cfRule type="cellIs" dxfId="537" priority="488" stopIfTrue="1" operator="lessThan">
      <formula>0</formula>
    </cfRule>
  </conditionalFormatting>
  <conditionalFormatting sqref="Q43">
    <cfRule type="cellIs" dxfId="536" priority="487" stopIfTrue="1" operator="lessThan">
      <formula>0</formula>
    </cfRule>
  </conditionalFormatting>
  <conditionalFormatting sqref="V43">
    <cfRule type="cellIs" dxfId="535" priority="486" stopIfTrue="1" operator="lessThan">
      <formula>0</formula>
    </cfRule>
  </conditionalFormatting>
  <conditionalFormatting sqref="P43">
    <cfRule type="cellIs" dxfId="534" priority="484" stopIfTrue="1" operator="lessThan">
      <formula>0</formula>
    </cfRule>
  </conditionalFormatting>
  <conditionalFormatting sqref="P43">
    <cfRule type="cellIs" dxfId="533" priority="485" stopIfTrue="1" operator="lessThan">
      <formula>0</formula>
    </cfRule>
  </conditionalFormatting>
  <conditionalFormatting sqref="O43">
    <cfRule type="cellIs" dxfId="532" priority="483" stopIfTrue="1" operator="lessThan">
      <formula>0</formula>
    </cfRule>
  </conditionalFormatting>
  <conditionalFormatting sqref="AC43">
    <cfRule type="cellIs" dxfId="531" priority="482" stopIfTrue="1" operator="lessThan">
      <formula>0</formula>
    </cfRule>
  </conditionalFormatting>
  <conditionalFormatting sqref="AB43">
    <cfRule type="cellIs" dxfId="530" priority="481" stopIfTrue="1" operator="lessThan">
      <formula>0</formula>
    </cfRule>
  </conditionalFormatting>
  <conditionalFormatting sqref="H44">
    <cfRule type="cellIs" dxfId="529" priority="461" stopIfTrue="1" operator="lessThan">
      <formula>0</formula>
    </cfRule>
  </conditionalFormatting>
  <conditionalFormatting sqref="AE43">
    <cfRule type="cellIs" dxfId="528" priority="480" stopIfTrue="1" operator="lessThan">
      <formula>0</formula>
    </cfRule>
  </conditionalFormatting>
  <conditionalFormatting sqref="AG43">
    <cfRule type="cellIs" dxfId="527" priority="477" stopIfTrue="1" operator="lessThan">
      <formula>0</formula>
    </cfRule>
  </conditionalFormatting>
  <conditionalFormatting sqref="AD43">
    <cfRule type="cellIs" dxfId="526" priority="479" stopIfTrue="1" operator="lessThan">
      <formula>0</formula>
    </cfRule>
  </conditionalFormatting>
  <conditionalFormatting sqref="AH43">
    <cfRule type="cellIs" dxfId="525" priority="476" stopIfTrue="1" operator="lessThan">
      <formula>0</formula>
    </cfRule>
  </conditionalFormatting>
  <conditionalFormatting sqref="AQ43">
    <cfRule type="cellIs" dxfId="524" priority="478" stopIfTrue="1" operator="lessThan">
      <formula>0</formula>
    </cfRule>
  </conditionalFormatting>
  <conditionalFormatting sqref="AA43">
    <cfRule type="cellIs" dxfId="523" priority="474" stopIfTrue="1" operator="lessThan">
      <formula>0</formula>
    </cfRule>
  </conditionalFormatting>
  <conditionalFormatting sqref="AI43 AL43:AM43">
    <cfRule type="cellIs" dxfId="522" priority="475" stopIfTrue="1" operator="lessThan">
      <formula>0</formula>
    </cfRule>
  </conditionalFormatting>
  <conditionalFormatting sqref="Z43">
    <cfRule type="cellIs" dxfId="521" priority="473" stopIfTrue="1" operator="lessThan">
      <formula>0</formula>
    </cfRule>
  </conditionalFormatting>
  <conditionalFormatting sqref="Z43">
    <cfRule type="cellIs" dxfId="520" priority="472" stopIfTrue="1" operator="lessThan">
      <formula>0</formula>
    </cfRule>
  </conditionalFormatting>
  <conditionalFormatting sqref="Y43">
    <cfRule type="cellIs" dxfId="519" priority="471" stopIfTrue="1" operator="lessThan">
      <formula>0</formula>
    </cfRule>
  </conditionalFormatting>
  <conditionalFormatting sqref="AP44">
    <cfRule type="cellIs" dxfId="518" priority="470" stopIfTrue="1" operator="lessThan">
      <formula>0</formula>
    </cfRule>
  </conditionalFormatting>
  <conditionalFormatting sqref="S44">
    <cfRule type="cellIs" dxfId="517" priority="469" stopIfTrue="1" operator="lessThan">
      <formula>0</formula>
    </cfRule>
  </conditionalFormatting>
  <conditionalFormatting sqref="X44">
    <cfRule type="cellIs" dxfId="516" priority="468" stopIfTrue="1" operator="lessThan">
      <formula>0</formula>
    </cfRule>
  </conditionalFormatting>
  <conditionalFormatting sqref="R44">
    <cfRule type="cellIs" dxfId="515" priority="466" stopIfTrue="1" operator="lessThan">
      <formula>0</formula>
    </cfRule>
  </conditionalFormatting>
  <conditionalFormatting sqref="AF44">
    <cfRule type="cellIs" dxfId="514" priority="467" stopIfTrue="1" operator="lessThan">
      <formula>0</formula>
    </cfRule>
  </conditionalFormatting>
  <conditionalFormatting sqref="K44">
    <cfRule type="cellIs" dxfId="513" priority="464" stopIfTrue="1" operator="lessThan">
      <formula>0</formula>
    </cfRule>
  </conditionalFormatting>
  <conditionalFormatting sqref="N44">
    <cfRule type="cellIs" dxfId="512" priority="465" stopIfTrue="1" operator="lessThan">
      <formula>0</formula>
    </cfRule>
  </conditionalFormatting>
  <conditionalFormatting sqref="I44">
    <cfRule type="cellIs" dxfId="511" priority="462" stopIfTrue="1" operator="lessThan">
      <formula>0</formula>
    </cfRule>
  </conditionalFormatting>
  <conditionalFormatting sqref="W44">
    <cfRule type="cellIs" dxfId="510" priority="463" stopIfTrue="1" operator="lessThan">
      <formula>0</formula>
    </cfRule>
  </conditionalFormatting>
  <conditionalFormatting sqref="J44">
    <cfRule type="cellIs" dxfId="509" priority="459" stopIfTrue="1" operator="lessThan">
      <formula>0</formula>
    </cfRule>
  </conditionalFormatting>
  <conditionalFormatting sqref="G44">
    <cfRule type="cellIs" dxfId="508" priority="460" stopIfTrue="1" operator="lessThan">
      <formula>0</formula>
    </cfRule>
  </conditionalFormatting>
  <conditionalFormatting sqref="L44">
    <cfRule type="cellIs" dxfId="507" priority="456" stopIfTrue="1" operator="lessThan">
      <formula>0</formula>
    </cfRule>
  </conditionalFormatting>
  <conditionalFormatting sqref="N44">
    <cfRule type="cellIs" dxfId="506" priority="458" stopIfTrue="1" operator="lessThan">
      <formula>0</formula>
    </cfRule>
  </conditionalFormatting>
  <conditionalFormatting sqref="R44">
    <cfRule type="cellIs" dxfId="505" priority="457" stopIfTrue="1" operator="lessThan">
      <formula>0</formula>
    </cfRule>
  </conditionalFormatting>
  <conditionalFormatting sqref="L44">
    <cfRule type="cellIs" dxfId="504" priority="454" stopIfTrue="1" operator="lessThan">
      <formula>0</formula>
    </cfRule>
  </conditionalFormatting>
  <conditionalFormatting sqref="M44">
    <cfRule type="cellIs" dxfId="503" priority="455" stopIfTrue="1" operator="lessThan">
      <formula>0</formula>
    </cfRule>
  </conditionalFormatting>
  <conditionalFormatting sqref="Q44">
    <cfRule type="cellIs" dxfId="502" priority="453" stopIfTrue="1" operator="lessThan">
      <formula>0</formula>
    </cfRule>
  </conditionalFormatting>
  <conditionalFormatting sqref="V44">
    <cfRule type="cellIs" dxfId="501" priority="452" stopIfTrue="1" operator="lessThan">
      <formula>0</formula>
    </cfRule>
  </conditionalFormatting>
  <conditionalFormatting sqref="P44">
    <cfRule type="cellIs" dxfId="500" priority="451" stopIfTrue="1" operator="lessThan">
      <formula>0</formula>
    </cfRule>
  </conditionalFormatting>
  <conditionalFormatting sqref="O44">
    <cfRule type="cellIs" dxfId="499" priority="449" stopIfTrue="1" operator="lessThan">
      <formula>0</formula>
    </cfRule>
  </conditionalFormatting>
  <conditionalFormatting sqref="P44">
    <cfRule type="cellIs" dxfId="498" priority="450" stopIfTrue="1" operator="lessThan">
      <formula>0</formula>
    </cfRule>
  </conditionalFormatting>
  <conditionalFormatting sqref="AC44">
    <cfRule type="cellIs" dxfId="497" priority="448" stopIfTrue="1" operator="lessThan">
      <formula>0</formula>
    </cfRule>
  </conditionalFormatting>
  <conditionalFormatting sqref="AB44">
    <cfRule type="cellIs" dxfId="496" priority="447" stopIfTrue="1" operator="lessThan">
      <formula>0</formula>
    </cfRule>
  </conditionalFormatting>
  <conditionalFormatting sqref="U43">
    <cfRule type="cellIs" dxfId="495" priority="427" stopIfTrue="1" operator="lessThan">
      <formula>0</formula>
    </cfRule>
  </conditionalFormatting>
  <conditionalFormatting sqref="AE44">
    <cfRule type="cellIs" dxfId="494" priority="446" stopIfTrue="1" operator="lessThan">
      <formula>0</formula>
    </cfRule>
  </conditionalFormatting>
  <conditionalFormatting sqref="AG44">
    <cfRule type="cellIs" dxfId="493" priority="443" stopIfTrue="1" operator="lessThan">
      <formula>0</formula>
    </cfRule>
  </conditionalFormatting>
  <conditionalFormatting sqref="AD44">
    <cfRule type="cellIs" dxfId="492" priority="445" stopIfTrue="1" operator="lessThan">
      <formula>0</formula>
    </cfRule>
  </conditionalFormatting>
  <conditionalFormatting sqref="AH44">
    <cfRule type="cellIs" dxfId="491" priority="442" stopIfTrue="1" operator="lessThan">
      <formula>0</formula>
    </cfRule>
  </conditionalFormatting>
  <conditionalFormatting sqref="AQ44">
    <cfRule type="cellIs" dxfId="490" priority="444" stopIfTrue="1" operator="lessThan">
      <formula>0</formula>
    </cfRule>
  </conditionalFormatting>
  <conditionalFormatting sqref="AA44">
    <cfRule type="cellIs" dxfId="489" priority="440" stopIfTrue="1" operator="lessThan">
      <formula>0</formula>
    </cfRule>
  </conditionalFormatting>
  <conditionalFormatting sqref="AI44 AL44:AM44">
    <cfRule type="cellIs" dxfId="488" priority="441" stopIfTrue="1" operator="lessThan">
      <formula>0</formula>
    </cfRule>
  </conditionalFormatting>
  <conditionalFormatting sqref="Z44">
    <cfRule type="cellIs" dxfId="487" priority="439" stopIfTrue="1" operator="lessThan">
      <formula>0</formula>
    </cfRule>
  </conditionalFormatting>
  <conditionalFormatting sqref="Z44">
    <cfRule type="cellIs" dxfId="486" priority="438" stopIfTrue="1" operator="lessThan">
      <formula>0</formula>
    </cfRule>
  </conditionalFormatting>
  <conditionalFormatting sqref="Y44">
    <cfRule type="cellIs" dxfId="485" priority="437" stopIfTrue="1" operator="lessThan">
      <formula>0</formula>
    </cfRule>
  </conditionalFormatting>
  <conditionalFormatting sqref="F43:F44">
    <cfRule type="cellIs" dxfId="484" priority="436" stopIfTrue="1" operator="lessThan">
      <formula>0</formula>
    </cfRule>
  </conditionalFormatting>
  <conditionalFormatting sqref="P19">
    <cfRule type="cellIs" dxfId="483" priority="435" stopIfTrue="1" operator="lessThan">
      <formula>0</formula>
    </cfRule>
  </conditionalFormatting>
  <conditionalFormatting sqref="AP19">
    <cfRule type="cellIs" dxfId="482" priority="434" stopIfTrue="1" operator="lessThan">
      <formula>0</formula>
    </cfRule>
  </conditionalFormatting>
  <conditionalFormatting sqref="U38 U45:U50 U41:U42">
    <cfRule type="cellIs" dxfId="481" priority="432" stopIfTrue="1" operator="lessThan">
      <formula>0</formula>
    </cfRule>
  </conditionalFormatting>
  <conditionalFormatting sqref="T38 T45:T50 T41:T42">
    <cfRule type="cellIs" dxfId="480" priority="433" stopIfTrue="1" operator="lessThan">
      <formula>0</formula>
    </cfRule>
  </conditionalFormatting>
  <conditionalFormatting sqref="T39">
    <cfRule type="cellIs" dxfId="479" priority="430" stopIfTrue="1" operator="lessThan">
      <formula>0</formula>
    </cfRule>
  </conditionalFormatting>
  <conditionalFormatting sqref="U39">
    <cfRule type="cellIs" dxfId="478" priority="431" stopIfTrue="1" operator="lessThan">
      <formula>0</formula>
    </cfRule>
  </conditionalFormatting>
  <conditionalFormatting sqref="AF30">
    <cfRule type="cellIs" dxfId="477" priority="420" stopIfTrue="1" operator="lessThan">
      <formula>0</formula>
    </cfRule>
  </conditionalFormatting>
  <conditionalFormatting sqref="T40">
    <cfRule type="cellIs" dxfId="476" priority="428" stopIfTrue="1" operator="lessThan">
      <formula>0</formula>
    </cfRule>
  </conditionalFormatting>
  <conditionalFormatting sqref="U40">
    <cfRule type="cellIs" dxfId="475" priority="429" stopIfTrue="1" operator="lessThan">
      <formula>0</formula>
    </cfRule>
  </conditionalFormatting>
  <conditionalFormatting sqref="U44">
    <cfRule type="cellIs" dxfId="474" priority="425" stopIfTrue="1" operator="lessThan">
      <formula>0</formula>
    </cfRule>
  </conditionalFormatting>
  <conditionalFormatting sqref="T43">
    <cfRule type="cellIs" dxfId="473" priority="426" stopIfTrue="1" operator="lessThan">
      <formula>0</formula>
    </cfRule>
  </conditionalFormatting>
  <conditionalFormatting sqref="F30">
    <cfRule type="cellIs" dxfId="472" priority="422" stopIfTrue="1" operator="lessThan">
      <formula>0</formula>
    </cfRule>
  </conditionalFormatting>
  <conditionalFormatting sqref="T44">
    <cfRule type="cellIs" dxfId="471" priority="424" stopIfTrue="1" operator="lessThan">
      <formula>0</formula>
    </cfRule>
  </conditionalFormatting>
  <conditionalFormatting sqref="AP30">
    <cfRule type="cellIs" dxfId="470" priority="423" stopIfTrue="1" operator="lessThan">
      <formula>0</formula>
    </cfRule>
  </conditionalFormatting>
  <conditionalFormatting sqref="G30">
    <cfRule type="cellIs" dxfId="469" priority="421" stopIfTrue="1" operator="lessThan">
      <formula>0</formula>
    </cfRule>
  </conditionalFormatting>
  <conditionalFormatting sqref="J30">
    <cfRule type="cellIs" dxfId="468" priority="419" stopIfTrue="1" operator="lessThan">
      <formula>0</formula>
    </cfRule>
  </conditionalFormatting>
  <conditionalFormatting sqref="J30">
    <cfRule type="cellIs" dxfId="467" priority="418" stopIfTrue="1" operator="lessThan">
      <formula>0</formula>
    </cfRule>
  </conditionalFormatting>
  <conditionalFormatting sqref="K30">
    <cfRule type="cellIs" dxfId="466" priority="417" stopIfTrue="1" operator="lessThan">
      <formula>0</formula>
    </cfRule>
  </conditionalFormatting>
  <conditionalFormatting sqref="V30">
    <cfRule type="cellIs" dxfId="465" priority="415" stopIfTrue="1" operator="lessThan">
      <formula>0</formula>
    </cfRule>
  </conditionalFormatting>
  <conditionalFormatting sqref="W30">
    <cfRule type="cellIs" dxfId="464" priority="416" stopIfTrue="1" operator="lessThan">
      <formula>0</formula>
    </cfRule>
  </conditionalFormatting>
  <conditionalFormatting sqref="H30">
    <cfRule type="cellIs" dxfId="463" priority="414" stopIfTrue="1" operator="lessThan">
      <formula>0</formula>
    </cfRule>
  </conditionalFormatting>
  <conditionalFormatting sqref="I30">
    <cfRule type="cellIs" dxfId="462" priority="413" stopIfTrue="1" operator="lessThan">
      <formula>0</formula>
    </cfRule>
  </conditionalFormatting>
  <conditionalFormatting sqref="H30">
    <cfRule type="cellIs" dxfId="461" priority="412" stopIfTrue="1" operator="lessThan">
      <formula>0</formula>
    </cfRule>
  </conditionalFormatting>
  <conditionalFormatting sqref="AG30">
    <cfRule type="cellIs" dxfId="460" priority="393" stopIfTrue="1" operator="lessThan">
      <formula>0</formula>
    </cfRule>
  </conditionalFormatting>
  <conditionalFormatting sqref="I30">
    <cfRule type="cellIs" dxfId="459" priority="411" stopIfTrue="1" operator="lessThan">
      <formula>0</formula>
    </cfRule>
  </conditionalFormatting>
  <conditionalFormatting sqref="M30">
    <cfRule type="cellIs" dxfId="458" priority="409" stopIfTrue="1" operator="lessThan">
      <formula>0</formula>
    </cfRule>
  </conditionalFormatting>
  <conditionalFormatting sqref="L30">
    <cfRule type="cellIs" dxfId="457" priority="408" stopIfTrue="1" operator="lessThan">
      <formula>0</formula>
    </cfRule>
  </conditionalFormatting>
  <conditionalFormatting sqref="L30">
    <cfRule type="cellIs" dxfId="456" priority="410" stopIfTrue="1" operator="lessThan">
      <formula>0</formula>
    </cfRule>
  </conditionalFormatting>
  <conditionalFormatting sqref="N30">
    <cfRule type="cellIs" dxfId="455" priority="406" stopIfTrue="1" operator="lessThan">
      <formula>0</formula>
    </cfRule>
  </conditionalFormatting>
  <conditionalFormatting sqref="N30">
    <cfRule type="cellIs" dxfId="454" priority="407" stopIfTrue="1" operator="lessThan">
      <formula>0</formula>
    </cfRule>
  </conditionalFormatting>
  <conditionalFormatting sqref="S30">
    <cfRule type="cellIs" dxfId="453" priority="405" stopIfTrue="1" operator="lessThan">
      <formula>0</formula>
    </cfRule>
  </conditionalFormatting>
  <conditionalFormatting sqref="U30">
    <cfRule type="cellIs" dxfId="452" priority="404" stopIfTrue="1" operator="lessThan">
      <formula>0</formula>
    </cfRule>
  </conditionalFormatting>
  <conditionalFormatting sqref="T30">
    <cfRule type="cellIs" dxfId="451" priority="403" stopIfTrue="1" operator="lessThan">
      <formula>0</formula>
    </cfRule>
  </conditionalFormatting>
  <conditionalFormatting sqref="T30">
    <cfRule type="cellIs" dxfId="450" priority="402" stopIfTrue="1" operator="lessThan">
      <formula>0</formula>
    </cfRule>
  </conditionalFormatting>
  <conditionalFormatting sqref="P30">
    <cfRule type="cellIs" dxfId="449" priority="401" stopIfTrue="1" operator="lessThan">
      <formula>0</formula>
    </cfRule>
  </conditionalFormatting>
  <conditionalFormatting sqref="P30">
    <cfRule type="cellIs" dxfId="448" priority="400" stopIfTrue="1" operator="lessThan">
      <formula>0</formula>
    </cfRule>
  </conditionalFormatting>
  <conditionalFormatting sqref="AC30">
    <cfRule type="cellIs" dxfId="447" priority="398" stopIfTrue="1" operator="lessThan">
      <formula>0</formula>
    </cfRule>
  </conditionalFormatting>
  <conditionalFormatting sqref="O30">
    <cfRule type="cellIs" dxfId="446" priority="399" stopIfTrue="1" operator="lessThan">
      <formula>0</formula>
    </cfRule>
  </conditionalFormatting>
  <conditionalFormatting sqref="AE30">
    <cfRule type="cellIs" dxfId="445" priority="396" stopIfTrue="1" operator="lessThan">
      <formula>0</formula>
    </cfRule>
  </conditionalFormatting>
  <conditionalFormatting sqref="AB30">
    <cfRule type="cellIs" dxfId="444" priority="397" stopIfTrue="1" operator="lessThan">
      <formula>0</formula>
    </cfRule>
  </conditionalFormatting>
  <conditionalFormatting sqref="AQ30">
    <cfRule type="cellIs" dxfId="443" priority="394" stopIfTrue="1" operator="lessThan">
      <formula>0</formula>
    </cfRule>
  </conditionalFormatting>
  <conditionalFormatting sqref="AD30">
    <cfRule type="cellIs" dxfId="442" priority="395" stopIfTrue="1" operator="lessThan">
      <formula>0</formula>
    </cfRule>
  </conditionalFormatting>
  <conditionalFormatting sqref="H30">
    <cfRule type="cellIs" dxfId="441" priority="391" stopIfTrue="1" operator="lessThan">
      <formula>0</formula>
    </cfRule>
  </conditionalFormatting>
  <conditionalFormatting sqref="I30">
    <cfRule type="cellIs" dxfId="440" priority="392" stopIfTrue="1" operator="lessThan">
      <formula>0</formula>
    </cfRule>
  </conditionalFormatting>
  <conditionalFormatting sqref="X30">
    <cfRule type="cellIs" dxfId="439" priority="388" stopIfTrue="1" operator="lessThan">
      <formula>0</formula>
    </cfRule>
  </conditionalFormatting>
  <conditionalFormatting sqref="AH30">
    <cfRule type="cellIs" dxfId="438" priority="390" stopIfTrue="1" operator="lessThan">
      <formula>0</formula>
    </cfRule>
  </conditionalFormatting>
  <conditionalFormatting sqref="AI30 AL30:AM30">
    <cfRule type="cellIs" dxfId="437" priority="389" stopIfTrue="1" operator="lessThan">
      <formula>0</formula>
    </cfRule>
  </conditionalFormatting>
  <conditionalFormatting sqref="X30">
    <cfRule type="cellIs" dxfId="436" priority="386" stopIfTrue="1" operator="lessThan">
      <formula>0</formula>
    </cfRule>
  </conditionalFormatting>
  <conditionalFormatting sqref="X30">
    <cfRule type="cellIs" dxfId="435" priority="387" stopIfTrue="1" operator="lessThan">
      <formula>0</formula>
    </cfRule>
  </conditionalFormatting>
  <conditionalFormatting sqref="Q30">
    <cfRule type="cellIs" dxfId="434" priority="385" stopIfTrue="1" operator="lessThan">
      <formula>0</formula>
    </cfRule>
  </conditionalFormatting>
  <conditionalFormatting sqref="R30">
    <cfRule type="cellIs" dxfId="433" priority="384" stopIfTrue="1" operator="lessThan">
      <formula>0</formula>
    </cfRule>
  </conditionalFormatting>
  <conditionalFormatting sqref="R30">
    <cfRule type="cellIs" dxfId="432" priority="383" stopIfTrue="1" operator="lessThan">
      <formula>0</formula>
    </cfRule>
  </conditionalFormatting>
  <conditionalFormatting sqref="Y30">
    <cfRule type="cellIs" dxfId="431" priority="381" stopIfTrue="1" operator="lessThan">
      <formula>0</formula>
    </cfRule>
  </conditionalFormatting>
  <conditionalFormatting sqref="AA30">
    <cfRule type="cellIs" dxfId="430" priority="382" stopIfTrue="1" operator="lessThan">
      <formula>0</formula>
    </cfRule>
  </conditionalFormatting>
  <conditionalFormatting sqref="Z30">
    <cfRule type="cellIs" dxfId="429" priority="380" stopIfTrue="1" operator="lessThan">
      <formula>0</formula>
    </cfRule>
  </conditionalFormatting>
  <conditionalFormatting sqref="Z30">
    <cfRule type="cellIs" dxfId="428" priority="379" stopIfTrue="1" operator="lessThan">
      <formula>0</formula>
    </cfRule>
  </conditionalFormatting>
  <conditionalFormatting sqref="O37">
    <cfRule type="cellIs" dxfId="427" priority="359" stopIfTrue="1" operator="lessThan">
      <formula>0</formula>
    </cfRule>
  </conditionalFormatting>
  <conditionalFormatting sqref="AP37">
    <cfRule type="cellIs" dxfId="426" priority="378" stopIfTrue="1" operator="lessThan">
      <formula>0</formula>
    </cfRule>
  </conditionalFormatting>
  <conditionalFormatting sqref="AF37">
    <cfRule type="cellIs" dxfId="425" priority="375" stopIfTrue="1" operator="lessThan">
      <formula>0</formula>
    </cfRule>
  </conditionalFormatting>
  <conditionalFormatting sqref="AQ37">
    <cfRule type="cellIs" dxfId="424" priority="377" stopIfTrue="1" operator="lessThan">
      <formula>0</formula>
    </cfRule>
  </conditionalFormatting>
  <conditionalFormatting sqref="AG37">
    <cfRule type="cellIs" dxfId="423" priority="374" stopIfTrue="1" operator="lessThan">
      <formula>0</formula>
    </cfRule>
  </conditionalFormatting>
  <conditionalFormatting sqref="AI37 AL37:AM37">
    <cfRule type="cellIs" dxfId="422" priority="376" stopIfTrue="1" operator="lessThan">
      <formula>0</formula>
    </cfRule>
  </conditionalFormatting>
  <conditionalFormatting sqref="AD37">
    <cfRule type="cellIs" dxfId="421" priority="372" stopIfTrue="1" operator="lessThan">
      <formula>0</formula>
    </cfRule>
  </conditionalFormatting>
  <conditionalFormatting sqref="AE37">
    <cfRule type="cellIs" dxfId="420" priority="373" stopIfTrue="1" operator="lessThan">
      <formula>0</formula>
    </cfRule>
  </conditionalFormatting>
  <conditionalFormatting sqref="AB37">
    <cfRule type="cellIs" dxfId="419" priority="371" stopIfTrue="1" operator="lessThan">
      <formula>0</formula>
    </cfRule>
  </conditionalFormatting>
  <conditionalFormatting sqref="X37">
    <cfRule type="cellIs" dxfId="418" priority="370" stopIfTrue="1" operator="lessThan">
      <formula>0</formula>
    </cfRule>
  </conditionalFormatting>
  <conditionalFormatting sqref="V37">
    <cfRule type="cellIs" dxfId="417" priority="369" stopIfTrue="1" operator="lessThan">
      <formula>0</formula>
    </cfRule>
  </conditionalFormatting>
  <conditionalFormatting sqref="R37">
    <cfRule type="cellIs" dxfId="416" priority="368" stopIfTrue="1" operator="lessThan">
      <formula>0</formula>
    </cfRule>
  </conditionalFormatting>
  <conditionalFormatting sqref="P37">
    <cfRule type="cellIs" dxfId="415" priority="367" stopIfTrue="1" operator="lessThan">
      <formula>0</formula>
    </cfRule>
  </conditionalFormatting>
  <conditionalFormatting sqref="N37">
    <cfRule type="cellIs" dxfId="414" priority="366" stopIfTrue="1" operator="lessThan">
      <formula>0</formula>
    </cfRule>
  </conditionalFormatting>
  <conditionalFormatting sqref="J37">
    <cfRule type="cellIs" dxfId="413" priority="364" stopIfTrue="1" operator="lessThan">
      <formula>0</formula>
    </cfRule>
  </conditionalFormatting>
  <conditionalFormatting sqref="L37">
    <cfRule type="cellIs" dxfId="412" priority="365" stopIfTrue="1" operator="lessThan">
      <formula>0</formula>
    </cfRule>
  </conditionalFormatting>
  <conditionalFormatting sqref="I37">
    <cfRule type="cellIs" dxfId="411" priority="362" stopIfTrue="1" operator="lessThan">
      <formula>0</formula>
    </cfRule>
  </conditionalFormatting>
  <conditionalFormatting sqref="F37">
    <cfRule type="cellIs" dxfId="410" priority="363" stopIfTrue="1" operator="lessThan">
      <formula>0</formula>
    </cfRule>
  </conditionalFormatting>
  <conditionalFormatting sqref="G37">
    <cfRule type="cellIs" dxfId="409" priority="351" stopIfTrue="1" operator="lessThan">
      <formula>0</formula>
    </cfRule>
  </conditionalFormatting>
  <conditionalFormatting sqref="M37">
    <cfRule type="cellIs" dxfId="408" priority="360" stopIfTrue="1" operator="lessThan">
      <formula>0</formula>
    </cfRule>
  </conditionalFormatting>
  <conditionalFormatting sqref="K37">
    <cfRule type="cellIs" dxfId="407" priority="361" stopIfTrue="1" operator="lessThan">
      <formula>0</formula>
    </cfRule>
  </conditionalFormatting>
  <conditionalFormatting sqref="S37">
    <cfRule type="cellIs" dxfId="406" priority="357" stopIfTrue="1" operator="lessThan">
      <formula>0</formula>
    </cfRule>
  </conditionalFormatting>
  <conditionalFormatting sqref="Q37">
    <cfRule type="cellIs" dxfId="405" priority="358" stopIfTrue="1" operator="lessThan">
      <formula>0</formula>
    </cfRule>
  </conditionalFormatting>
  <conditionalFormatting sqref="W37">
    <cfRule type="cellIs" dxfId="404" priority="354" stopIfTrue="1" operator="lessThan">
      <formula>0</formula>
    </cfRule>
  </conditionalFormatting>
  <conditionalFormatting sqref="S37">
    <cfRule type="cellIs" dxfId="403" priority="356" stopIfTrue="1" operator="lessThan">
      <formula>0</formula>
    </cfRule>
  </conditionalFormatting>
  <conditionalFormatting sqref="Y37">
    <cfRule type="cellIs" dxfId="402" priority="355" stopIfTrue="1" operator="lessThan">
      <formula>0</formula>
    </cfRule>
  </conditionalFormatting>
  <conditionalFormatting sqref="H37">
    <cfRule type="cellIs" dxfId="401" priority="352" stopIfTrue="1" operator="lessThan">
      <formula>0</formula>
    </cfRule>
  </conditionalFormatting>
  <conditionalFormatting sqref="AH37">
    <cfRule type="cellIs" dxfId="400" priority="353" stopIfTrue="1" operator="lessThan">
      <formula>0</formula>
    </cfRule>
  </conditionalFormatting>
  <conditionalFormatting sqref="G37">
    <cfRule type="cellIs" dxfId="399" priority="350" stopIfTrue="1" operator="lessThan">
      <formula>0</formula>
    </cfRule>
  </conditionalFormatting>
  <conditionalFormatting sqref="Z37">
    <cfRule type="cellIs" dxfId="398" priority="349" stopIfTrue="1" operator="lessThan">
      <formula>0</formula>
    </cfRule>
  </conditionalFormatting>
  <conditionalFormatting sqref="AA37">
    <cfRule type="cellIs" dxfId="397" priority="347" stopIfTrue="1" operator="lessThan">
      <formula>0</formula>
    </cfRule>
  </conditionalFormatting>
  <conditionalFormatting sqref="Z37">
    <cfRule type="cellIs" dxfId="396" priority="348" stopIfTrue="1" operator="lessThan">
      <formula>0</formula>
    </cfRule>
  </conditionalFormatting>
  <conditionalFormatting sqref="AA37">
    <cfRule type="cellIs" dxfId="395" priority="346" stopIfTrue="1" operator="lessThan">
      <formula>0</formula>
    </cfRule>
  </conditionalFormatting>
  <conditionalFormatting sqref="T37">
    <cfRule type="cellIs" dxfId="394" priority="345" stopIfTrue="1" operator="lessThan">
      <formula>0</formula>
    </cfRule>
  </conditionalFormatting>
  <conditionalFormatting sqref="U37">
    <cfRule type="cellIs" dxfId="393" priority="344" stopIfTrue="1" operator="lessThan">
      <formula>0</formula>
    </cfRule>
  </conditionalFormatting>
  <conditionalFormatting sqref="S43">
    <cfRule type="cellIs" dxfId="392" priority="343" stopIfTrue="1" operator="lessThan">
      <formula>0</formula>
    </cfRule>
  </conditionalFormatting>
  <conditionalFormatting sqref="S43">
    <cfRule type="cellIs" dxfId="391" priority="342" stopIfTrue="1" operator="lessThan">
      <formula>0</formula>
    </cfRule>
  </conditionalFormatting>
  <conditionalFormatting sqref="C31">
    <cfRule type="cellIs" dxfId="390" priority="341" stopIfTrue="1" operator="lessThan">
      <formula>0</formula>
    </cfRule>
  </conditionalFormatting>
  <conditionalFormatting sqref="D31:E31">
    <cfRule type="cellIs" dxfId="389" priority="340" stopIfTrue="1" operator="lessThan">
      <formula>0</formula>
    </cfRule>
  </conditionalFormatting>
  <conditionalFormatting sqref="S31">
    <cfRule type="cellIs" dxfId="388" priority="338" stopIfTrue="1" operator="lessThan">
      <formula>0</formula>
    </cfRule>
  </conditionalFormatting>
  <conditionalFormatting sqref="AP31">
    <cfRule type="cellIs" dxfId="387" priority="339" stopIfTrue="1" operator="lessThan">
      <formula>0</formula>
    </cfRule>
  </conditionalFormatting>
  <conditionalFormatting sqref="X31">
    <cfRule type="cellIs" dxfId="386" priority="337" stopIfTrue="1" operator="lessThan">
      <formula>0</formula>
    </cfRule>
  </conditionalFormatting>
  <conditionalFormatting sqref="AF31">
    <cfRule type="cellIs" dxfId="385" priority="336" stopIfTrue="1" operator="lessThan">
      <formula>0</formula>
    </cfRule>
  </conditionalFormatting>
  <conditionalFormatting sqref="R31">
    <cfRule type="cellIs" dxfId="384" priority="335" stopIfTrue="1" operator="lessThan">
      <formula>0</formula>
    </cfRule>
  </conditionalFormatting>
  <conditionalFormatting sqref="N31">
    <cfRule type="cellIs" dxfId="383" priority="334" stopIfTrue="1" operator="lessThan">
      <formula>0</formula>
    </cfRule>
  </conditionalFormatting>
  <conditionalFormatting sqref="K31">
    <cfRule type="cellIs" dxfId="382" priority="333" stopIfTrue="1" operator="lessThan">
      <formula>0</formula>
    </cfRule>
  </conditionalFormatting>
  <conditionalFormatting sqref="I31">
    <cfRule type="cellIs" dxfId="381" priority="332" stopIfTrue="1" operator="lessThan">
      <formula>0</formula>
    </cfRule>
  </conditionalFormatting>
  <conditionalFormatting sqref="H31">
    <cfRule type="cellIs" dxfId="380" priority="331" stopIfTrue="1" operator="lessThan">
      <formula>0</formula>
    </cfRule>
  </conditionalFormatting>
  <conditionalFormatting sqref="G31">
    <cfRule type="cellIs" dxfId="379" priority="330" stopIfTrue="1" operator="lessThan">
      <formula>0</formula>
    </cfRule>
  </conditionalFormatting>
  <conditionalFormatting sqref="J31">
    <cfRule type="cellIs" dxfId="378" priority="329" stopIfTrue="1" operator="lessThan">
      <formula>0</formula>
    </cfRule>
  </conditionalFormatting>
  <conditionalFormatting sqref="L31">
    <cfRule type="cellIs" dxfId="377" priority="324" stopIfTrue="1" operator="lessThan">
      <formula>0</formula>
    </cfRule>
  </conditionalFormatting>
  <conditionalFormatting sqref="T31">
    <cfRule type="cellIs" dxfId="376" priority="322" stopIfTrue="1" operator="lessThan">
      <formula>0</formula>
    </cfRule>
  </conditionalFormatting>
  <conditionalFormatting sqref="U31">
    <cfRule type="cellIs" dxfId="375" priority="321" stopIfTrue="1" operator="lessThan">
      <formula>0</formula>
    </cfRule>
  </conditionalFormatting>
  <conditionalFormatting sqref="P31">
    <cfRule type="cellIs" dxfId="374" priority="318" stopIfTrue="1" operator="lessThan">
      <formula>0</formula>
    </cfRule>
  </conditionalFormatting>
  <conditionalFormatting sqref="P31">
    <cfRule type="cellIs" dxfId="373" priority="319" stopIfTrue="1" operator="lessThan">
      <formula>0</formula>
    </cfRule>
  </conditionalFormatting>
  <conditionalFormatting sqref="AG31">
    <cfRule type="cellIs" dxfId="372" priority="311" stopIfTrue="1" operator="lessThan">
      <formula>0</formula>
    </cfRule>
  </conditionalFormatting>
  <conditionalFormatting sqref="V31">
    <cfRule type="cellIs" dxfId="371" priority="320" stopIfTrue="1" operator="lessThan">
      <formula>0</formula>
    </cfRule>
  </conditionalFormatting>
  <conditionalFormatting sqref="R31">
    <cfRule type="cellIs" dxfId="370" priority="327" stopIfTrue="1" operator="lessThan">
      <formula>0</formula>
    </cfRule>
  </conditionalFormatting>
  <conditionalFormatting sqref="Z31">
    <cfRule type="cellIs" dxfId="369" priority="307" stopIfTrue="1" operator="lessThan">
      <formula>0</formula>
    </cfRule>
  </conditionalFormatting>
  <conditionalFormatting sqref="AA31">
    <cfRule type="cellIs" dxfId="368" priority="308" stopIfTrue="1" operator="lessThan">
      <formula>0</formula>
    </cfRule>
  </conditionalFormatting>
  <conditionalFormatting sqref="AE31">
    <cfRule type="cellIs" dxfId="367" priority="314" stopIfTrue="1" operator="lessThan">
      <formula>0</formula>
    </cfRule>
  </conditionalFormatting>
  <conditionalFormatting sqref="AH31">
    <cfRule type="cellIs" dxfId="366" priority="310" stopIfTrue="1" operator="lessThan">
      <formula>0</formula>
    </cfRule>
  </conditionalFormatting>
  <conditionalFormatting sqref="AQ31">
    <cfRule type="cellIs" dxfId="365" priority="312" stopIfTrue="1" operator="lessThan">
      <formula>0</formula>
    </cfRule>
  </conditionalFormatting>
  <conditionalFormatting sqref="Q31">
    <cfRule type="cellIs" dxfId="364" priority="323" stopIfTrue="1" operator="lessThan">
      <formula>0</formula>
    </cfRule>
  </conditionalFormatting>
  <conditionalFormatting sqref="O31">
    <cfRule type="cellIs" dxfId="363" priority="317" stopIfTrue="1" operator="lessThan">
      <formula>0</formula>
    </cfRule>
  </conditionalFormatting>
  <conditionalFormatting sqref="N31">
    <cfRule type="cellIs" dxfId="362" priority="328" stopIfTrue="1" operator="lessThan">
      <formula>0</formula>
    </cfRule>
  </conditionalFormatting>
  <conditionalFormatting sqref="L31">
    <cfRule type="cellIs" dxfId="361" priority="326" stopIfTrue="1" operator="lessThan">
      <formula>0</formula>
    </cfRule>
  </conditionalFormatting>
  <conditionalFormatting sqref="M31">
    <cfRule type="cellIs" dxfId="360" priority="325" stopIfTrue="1" operator="lessThan">
      <formula>0</formula>
    </cfRule>
  </conditionalFormatting>
  <conditionalFormatting sqref="AC31">
    <cfRule type="cellIs" dxfId="359" priority="316" stopIfTrue="1" operator="lessThan">
      <formula>0</formula>
    </cfRule>
  </conditionalFormatting>
  <conditionalFormatting sqref="AB31">
    <cfRule type="cellIs" dxfId="358" priority="315" stopIfTrue="1" operator="lessThan">
      <formula>0</formula>
    </cfRule>
  </conditionalFormatting>
  <conditionalFormatting sqref="AD31">
    <cfRule type="cellIs" dxfId="357" priority="313" stopIfTrue="1" operator="lessThan">
      <formula>0</formula>
    </cfRule>
  </conditionalFormatting>
  <conditionalFormatting sqref="AI31 AL31:AM31">
    <cfRule type="cellIs" dxfId="356" priority="309" stopIfTrue="1" operator="lessThan">
      <formula>0</formula>
    </cfRule>
  </conditionalFormatting>
  <conditionalFormatting sqref="Y31">
    <cfRule type="cellIs" dxfId="355" priority="305" stopIfTrue="1" operator="lessThan">
      <formula>0</formula>
    </cfRule>
  </conditionalFormatting>
  <conditionalFormatting sqref="Z31">
    <cfRule type="cellIs" dxfId="354" priority="306" stopIfTrue="1" operator="lessThan">
      <formula>0</formula>
    </cfRule>
  </conditionalFormatting>
  <conditionalFormatting sqref="C32">
    <cfRule type="cellIs" dxfId="353" priority="303" stopIfTrue="1" operator="lessThan">
      <formula>0</formula>
    </cfRule>
  </conditionalFormatting>
  <conditionalFormatting sqref="F31">
    <cfRule type="cellIs" dxfId="352" priority="304" stopIfTrue="1" operator="lessThan">
      <formula>0</formula>
    </cfRule>
  </conditionalFormatting>
  <conditionalFormatting sqref="D32:E32">
    <cfRule type="cellIs" dxfId="351" priority="302" stopIfTrue="1" operator="lessThan">
      <formula>0</formula>
    </cfRule>
  </conditionalFormatting>
  <conditionalFormatting sqref="AP32">
    <cfRule type="cellIs" dxfId="350" priority="301" stopIfTrue="1" operator="lessThan">
      <formula>0</formula>
    </cfRule>
  </conditionalFormatting>
  <conditionalFormatting sqref="S32">
    <cfRule type="cellIs" dxfId="349" priority="300" stopIfTrue="1" operator="lessThan">
      <formula>0</formula>
    </cfRule>
  </conditionalFormatting>
  <conditionalFormatting sqref="X32">
    <cfRule type="cellIs" dxfId="348" priority="299" stopIfTrue="1" operator="lessThan">
      <formula>0</formula>
    </cfRule>
  </conditionalFormatting>
  <conditionalFormatting sqref="AF32">
    <cfRule type="cellIs" dxfId="347" priority="298" stopIfTrue="1" operator="lessThan">
      <formula>0</formula>
    </cfRule>
  </conditionalFormatting>
  <conditionalFormatting sqref="R32">
    <cfRule type="cellIs" dxfId="346" priority="297" stopIfTrue="1" operator="lessThan">
      <formula>0</formula>
    </cfRule>
  </conditionalFormatting>
  <conditionalFormatting sqref="K32">
    <cfRule type="cellIs" dxfId="345" priority="295" stopIfTrue="1" operator="lessThan">
      <formula>0</formula>
    </cfRule>
  </conditionalFormatting>
  <conditionalFormatting sqref="N32">
    <cfRule type="cellIs" dxfId="344" priority="296" stopIfTrue="1" operator="lessThan">
      <formula>0</formula>
    </cfRule>
  </conditionalFormatting>
  <conditionalFormatting sqref="J32">
    <cfRule type="cellIs" dxfId="343" priority="290" stopIfTrue="1" operator="lessThan">
      <formula>0</formula>
    </cfRule>
  </conditionalFormatting>
  <conditionalFormatting sqref="L32">
    <cfRule type="cellIs" dxfId="342" priority="287" stopIfTrue="1" operator="lessThan">
      <formula>0</formula>
    </cfRule>
  </conditionalFormatting>
  <conditionalFormatting sqref="W32">
    <cfRule type="cellIs" dxfId="341" priority="294" stopIfTrue="1" operator="lessThan">
      <formula>0</formula>
    </cfRule>
  </conditionalFormatting>
  <conditionalFormatting sqref="I32">
    <cfRule type="cellIs" dxfId="340" priority="293" stopIfTrue="1" operator="lessThan">
      <formula>0</formula>
    </cfRule>
  </conditionalFormatting>
  <conditionalFormatting sqref="H32">
    <cfRule type="cellIs" dxfId="339" priority="292" stopIfTrue="1" operator="lessThan">
      <formula>0</formula>
    </cfRule>
  </conditionalFormatting>
  <conditionalFormatting sqref="M32">
    <cfRule type="cellIs" dxfId="338" priority="286" stopIfTrue="1" operator="lessThan">
      <formula>0</formula>
    </cfRule>
  </conditionalFormatting>
  <conditionalFormatting sqref="L32">
    <cfRule type="cellIs" dxfId="337" priority="285" stopIfTrue="1" operator="lessThan">
      <formula>0</formula>
    </cfRule>
  </conditionalFormatting>
  <conditionalFormatting sqref="N32">
    <cfRule type="cellIs" dxfId="336" priority="289" stopIfTrue="1" operator="lessThan">
      <formula>0</formula>
    </cfRule>
  </conditionalFormatting>
  <conditionalFormatting sqref="G32">
    <cfRule type="cellIs" dxfId="335" priority="291" stopIfTrue="1" operator="lessThan">
      <formula>0</formula>
    </cfRule>
  </conditionalFormatting>
  <conditionalFormatting sqref="R32">
    <cfRule type="cellIs" dxfId="334" priority="288" stopIfTrue="1" operator="lessThan">
      <formula>0</formula>
    </cfRule>
  </conditionalFormatting>
  <conditionalFormatting sqref="Q32">
    <cfRule type="cellIs" dxfId="333" priority="284" stopIfTrue="1" operator="lessThan">
      <formula>0</formula>
    </cfRule>
  </conditionalFormatting>
  <conditionalFormatting sqref="T32">
    <cfRule type="cellIs" dxfId="332" priority="283" stopIfTrue="1" operator="lessThan">
      <formula>0</formula>
    </cfRule>
  </conditionalFormatting>
  <conditionalFormatting sqref="U32">
    <cfRule type="cellIs" dxfId="331" priority="282" stopIfTrue="1" operator="lessThan">
      <formula>0</formula>
    </cfRule>
  </conditionalFormatting>
  <conditionalFormatting sqref="V32">
    <cfRule type="cellIs" dxfId="330" priority="281" stopIfTrue="1" operator="lessThan">
      <formula>0</formula>
    </cfRule>
  </conditionalFormatting>
  <conditionalFormatting sqref="P32">
    <cfRule type="cellIs" dxfId="329" priority="280" stopIfTrue="1" operator="lessThan">
      <formula>0</formula>
    </cfRule>
  </conditionalFormatting>
  <conditionalFormatting sqref="D35">
    <cfRule type="cellIs" dxfId="328" priority="260" stopIfTrue="1" operator="lessThan">
      <formula>0</formula>
    </cfRule>
  </conditionalFormatting>
  <conditionalFormatting sqref="P32">
    <cfRule type="cellIs" dxfId="327" priority="279" stopIfTrue="1" operator="lessThan">
      <formula>0</formula>
    </cfRule>
  </conditionalFormatting>
  <conditionalFormatting sqref="O32">
    <cfRule type="cellIs" dxfId="326" priority="278" stopIfTrue="1" operator="lessThan">
      <formula>0</formula>
    </cfRule>
  </conditionalFormatting>
  <conditionalFormatting sqref="AC32">
    <cfRule type="cellIs" dxfId="325" priority="277" stopIfTrue="1" operator="lessThan">
      <formula>0</formula>
    </cfRule>
  </conditionalFormatting>
  <conditionalFormatting sqref="AB32">
    <cfRule type="cellIs" dxfId="324" priority="276" stopIfTrue="1" operator="lessThan">
      <formula>0</formula>
    </cfRule>
  </conditionalFormatting>
  <conditionalFormatting sqref="AE32">
    <cfRule type="cellIs" dxfId="323" priority="275" stopIfTrue="1" operator="lessThan">
      <formula>0</formula>
    </cfRule>
  </conditionalFormatting>
  <conditionalFormatting sqref="AD32">
    <cfRule type="cellIs" dxfId="322" priority="274" stopIfTrue="1" operator="lessThan">
      <formula>0</formula>
    </cfRule>
  </conditionalFormatting>
  <conditionalFormatting sqref="AQ32">
    <cfRule type="cellIs" dxfId="321" priority="273" stopIfTrue="1" operator="lessThan">
      <formula>0</formula>
    </cfRule>
  </conditionalFormatting>
  <conditionalFormatting sqref="AG32">
    <cfRule type="cellIs" dxfId="320" priority="272" stopIfTrue="1" operator="lessThan">
      <formula>0</formula>
    </cfRule>
  </conditionalFormatting>
  <conditionalFormatting sqref="AH32">
    <cfRule type="cellIs" dxfId="319" priority="271" stopIfTrue="1" operator="lessThan">
      <formula>0</formula>
    </cfRule>
  </conditionalFormatting>
  <conditionalFormatting sqref="AI32 AL32:AM32">
    <cfRule type="cellIs" dxfId="318" priority="270" stopIfTrue="1" operator="lessThan">
      <formula>0</formula>
    </cfRule>
  </conditionalFormatting>
  <conditionalFormatting sqref="AA32">
    <cfRule type="cellIs" dxfId="317" priority="269" stopIfTrue="1" operator="lessThan">
      <formula>0</formula>
    </cfRule>
  </conditionalFormatting>
  <conditionalFormatting sqref="Z32">
    <cfRule type="cellIs" dxfId="316" priority="268" stopIfTrue="1" operator="lessThan">
      <formula>0</formula>
    </cfRule>
  </conditionalFormatting>
  <conditionalFormatting sqref="Z32">
    <cfRule type="cellIs" dxfId="315" priority="267" stopIfTrue="1" operator="lessThan">
      <formula>0</formula>
    </cfRule>
  </conditionalFormatting>
  <conditionalFormatting sqref="Y32">
    <cfRule type="cellIs" dxfId="314" priority="266" stopIfTrue="1" operator="lessThan">
      <formula>0</formula>
    </cfRule>
  </conditionalFormatting>
  <conditionalFormatting sqref="F32">
    <cfRule type="cellIs" dxfId="313" priority="265" stopIfTrue="1" operator="lessThan">
      <formula>0</formula>
    </cfRule>
  </conditionalFormatting>
  <conditionalFormatting sqref="G29">
    <cfRule type="cellIs" dxfId="312" priority="264" stopIfTrue="1" operator="lessThan">
      <formula>0</formula>
    </cfRule>
  </conditionalFormatting>
  <conditionalFormatting sqref="C35">
    <cfRule type="cellIs" dxfId="311" priority="262" stopIfTrue="1" operator="lessThan">
      <formula>0</formula>
    </cfRule>
  </conditionalFormatting>
  <conditionalFormatting sqref="W31">
    <cfRule type="cellIs" dxfId="310" priority="263" stopIfTrue="1" operator="lessThan">
      <formula>0</formula>
    </cfRule>
  </conditionalFormatting>
  <conditionalFormatting sqref="E35">
    <cfRule type="cellIs" dxfId="309" priority="261" stopIfTrue="1" operator="lessThan">
      <formula>0</formula>
    </cfRule>
  </conditionalFormatting>
  <conditionalFormatting sqref="AP35">
    <cfRule type="cellIs" dxfId="308" priority="259" stopIfTrue="1" operator="lessThan">
      <formula>0</formula>
    </cfRule>
  </conditionalFormatting>
  <conditionalFormatting sqref="N35">
    <cfRule type="cellIs" dxfId="307" priority="258" stopIfTrue="1" operator="lessThan">
      <formula>0</formula>
    </cfRule>
  </conditionalFormatting>
  <conditionalFormatting sqref="J35">
    <cfRule type="cellIs" dxfId="306" priority="256" stopIfTrue="1" operator="lessThan">
      <formula>0</formula>
    </cfRule>
  </conditionalFormatting>
  <conditionalFormatting sqref="F35">
    <cfRule type="cellIs" dxfId="305" priority="257" stopIfTrue="1" operator="lessThan">
      <formula>0</formula>
    </cfRule>
  </conditionalFormatting>
  <conditionalFormatting sqref="W35">
    <cfRule type="cellIs" dxfId="304" priority="255" stopIfTrue="1" operator="lessThan">
      <formula>0</formula>
    </cfRule>
  </conditionalFormatting>
  <conditionalFormatting sqref="M35">
    <cfRule type="cellIs" dxfId="303" priority="254" stopIfTrue="1" operator="lessThan">
      <formula>0</formula>
    </cfRule>
  </conditionalFormatting>
  <conditionalFormatting sqref="L35">
    <cfRule type="cellIs" dxfId="302" priority="253" stopIfTrue="1" operator="lessThan">
      <formula>0</formula>
    </cfRule>
  </conditionalFormatting>
  <conditionalFormatting sqref="S35">
    <cfRule type="cellIs" dxfId="301" priority="252" stopIfTrue="1" operator="lessThan">
      <formula>0</formula>
    </cfRule>
  </conditionalFormatting>
  <conditionalFormatting sqref="Q35">
    <cfRule type="cellIs" dxfId="300" priority="250" stopIfTrue="1" operator="lessThan">
      <formula>0</formula>
    </cfRule>
  </conditionalFormatting>
  <conditionalFormatting sqref="S35">
    <cfRule type="cellIs" dxfId="299" priority="251" stopIfTrue="1" operator="lessThan">
      <formula>0</formula>
    </cfRule>
  </conditionalFormatting>
  <conditionalFormatting sqref="V35">
    <cfRule type="cellIs" dxfId="298" priority="249" stopIfTrue="1" operator="lessThan">
      <formula>0</formula>
    </cfRule>
  </conditionalFormatting>
  <conditionalFormatting sqref="P35">
    <cfRule type="cellIs" dxfId="297" priority="247" stopIfTrue="1" operator="lessThan">
      <formula>0</formula>
    </cfRule>
  </conditionalFormatting>
  <conditionalFormatting sqref="P35">
    <cfRule type="cellIs" dxfId="296" priority="248" stopIfTrue="1" operator="lessThan">
      <formula>0</formula>
    </cfRule>
  </conditionalFormatting>
  <conditionalFormatting sqref="O35">
    <cfRule type="cellIs" dxfId="295" priority="246" stopIfTrue="1" operator="lessThan">
      <formula>0</formula>
    </cfRule>
  </conditionalFormatting>
  <conditionalFormatting sqref="AC35">
    <cfRule type="cellIs" dxfId="294" priority="245" stopIfTrue="1" operator="lessThan">
      <formula>0</formula>
    </cfRule>
  </conditionalFormatting>
  <conditionalFormatting sqref="U35">
    <cfRule type="cellIs" dxfId="293" priority="224" stopIfTrue="1" operator="lessThan">
      <formula>0</formula>
    </cfRule>
  </conditionalFormatting>
  <conditionalFormatting sqref="AB35">
    <cfRule type="cellIs" dxfId="292" priority="244" stopIfTrue="1" operator="lessThan">
      <formula>0</formula>
    </cfRule>
  </conditionalFormatting>
  <conditionalFormatting sqref="AQ35">
    <cfRule type="cellIs" dxfId="291" priority="241" stopIfTrue="1" operator="lessThan">
      <formula>0</formula>
    </cfRule>
  </conditionalFormatting>
  <conditionalFormatting sqref="AE35">
    <cfRule type="cellIs" dxfId="290" priority="243" stopIfTrue="1" operator="lessThan">
      <formula>0</formula>
    </cfRule>
  </conditionalFormatting>
  <conditionalFormatting sqref="X35">
    <cfRule type="cellIs" dxfId="289" priority="240" stopIfTrue="1" operator="lessThan">
      <formula>0</formula>
    </cfRule>
  </conditionalFormatting>
  <conditionalFormatting sqref="AD35">
    <cfRule type="cellIs" dxfId="288" priority="242" stopIfTrue="1" operator="lessThan">
      <formula>0</formula>
    </cfRule>
  </conditionalFormatting>
  <conditionalFormatting sqref="K35">
    <cfRule type="cellIs" dxfId="287" priority="238" stopIfTrue="1" operator="lessThan">
      <formula>0</formula>
    </cfRule>
  </conditionalFormatting>
  <conditionalFormatting sqref="I35">
    <cfRule type="cellIs" dxfId="286" priority="239" stopIfTrue="1" operator="lessThan">
      <formula>0</formula>
    </cfRule>
  </conditionalFormatting>
  <conditionalFormatting sqref="AG35">
    <cfRule type="cellIs" dxfId="285" priority="237" stopIfTrue="1" operator="lessThan">
      <formula>0</formula>
    </cfRule>
  </conditionalFormatting>
  <conditionalFormatting sqref="AF35">
    <cfRule type="cellIs" dxfId="284" priority="236" stopIfTrue="1" operator="lessThan">
      <formula>0</formula>
    </cfRule>
  </conditionalFormatting>
  <conditionalFormatting sqref="AI35 AL35:AM35">
    <cfRule type="cellIs" dxfId="283" priority="235" stopIfTrue="1" operator="lessThan">
      <formula>0</formula>
    </cfRule>
  </conditionalFormatting>
  <conditionalFormatting sqref="AH35">
    <cfRule type="cellIs" dxfId="282" priority="234" stopIfTrue="1" operator="lessThan">
      <formula>0</formula>
    </cfRule>
  </conditionalFormatting>
  <conditionalFormatting sqref="G35">
    <cfRule type="cellIs" dxfId="281" priority="233" stopIfTrue="1" operator="lessThan">
      <formula>0</formula>
    </cfRule>
  </conditionalFormatting>
  <conditionalFormatting sqref="H35">
    <cfRule type="cellIs" dxfId="280" priority="231" stopIfTrue="1" operator="lessThan">
      <formula>0</formula>
    </cfRule>
  </conditionalFormatting>
  <conditionalFormatting sqref="G35">
    <cfRule type="cellIs" dxfId="279" priority="232" stopIfTrue="1" operator="lessThan">
      <formula>0</formula>
    </cfRule>
  </conditionalFormatting>
  <conditionalFormatting sqref="AA35">
    <cfRule type="cellIs" dxfId="278" priority="229" stopIfTrue="1" operator="lessThan">
      <formula>0</formula>
    </cfRule>
  </conditionalFormatting>
  <conditionalFormatting sqref="H35">
    <cfRule type="cellIs" dxfId="277" priority="230" stopIfTrue="1" operator="lessThan">
      <formula>0</formula>
    </cfRule>
  </conditionalFormatting>
  <conditionalFormatting sqref="AA35">
    <cfRule type="cellIs" dxfId="276" priority="227" stopIfTrue="1" operator="lessThan">
      <formula>0</formula>
    </cfRule>
  </conditionalFormatting>
  <conditionalFormatting sqref="Z35">
    <cfRule type="cellIs" dxfId="275" priority="226" stopIfTrue="1" operator="lessThan">
      <formula>0</formula>
    </cfRule>
  </conditionalFormatting>
  <conditionalFormatting sqref="Y35">
    <cfRule type="cellIs" dxfId="274" priority="225" stopIfTrue="1" operator="lessThan">
      <formula>0</formula>
    </cfRule>
  </conditionalFormatting>
  <conditionalFormatting sqref="Z35">
    <cfRule type="cellIs" dxfId="273" priority="228" stopIfTrue="1" operator="lessThan">
      <formula>0</formula>
    </cfRule>
  </conditionalFormatting>
  <conditionalFormatting sqref="C33">
    <cfRule type="cellIs" dxfId="272" priority="222" stopIfTrue="1" operator="lessThan">
      <formula>0</formula>
    </cfRule>
  </conditionalFormatting>
  <conditionalFormatting sqref="T35">
    <cfRule type="cellIs" dxfId="271" priority="223" stopIfTrue="1" operator="lessThan">
      <formula>0</formula>
    </cfRule>
  </conditionalFormatting>
  <conditionalFormatting sqref="AP33">
    <cfRule type="cellIs" dxfId="270" priority="219" stopIfTrue="1" operator="lessThan">
      <formula>0</formula>
    </cfRule>
  </conditionalFormatting>
  <conditionalFormatting sqref="E33">
    <cfRule type="cellIs" dxfId="269" priority="221" stopIfTrue="1" operator="lessThan">
      <formula>0</formula>
    </cfRule>
  </conditionalFormatting>
  <conditionalFormatting sqref="D33">
    <cfRule type="cellIs" dxfId="268" priority="220" stopIfTrue="1" operator="lessThan">
      <formula>0</formula>
    </cfRule>
  </conditionalFormatting>
  <conditionalFormatting sqref="F33">
    <cfRule type="cellIs" dxfId="267" priority="217" stopIfTrue="1" operator="lessThan">
      <formula>0</formula>
    </cfRule>
  </conditionalFormatting>
  <conditionalFormatting sqref="N33">
    <cfRule type="cellIs" dxfId="266" priority="218" stopIfTrue="1" operator="lessThan">
      <formula>0</formula>
    </cfRule>
  </conditionalFormatting>
  <conditionalFormatting sqref="J33">
    <cfRule type="cellIs" dxfId="265" priority="216" stopIfTrue="1" operator="lessThan">
      <formula>0</formula>
    </cfRule>
  </conditionalFormatting>
  <conditionalFormatting sqref="W33">
    <cfRule type="cellIs" dxfId="264" priority="215" stopIfTrue="1" operator="lessThan">
      <formula>0</formula>
    </cfRule>
  </conditionalFormatting>
  <conditionalFormatting sqref="M33">
    <cfRule type="cellIs" dxfId="263" priority="214" stopIfTrue="1" operator="lessThan">
      <formula>0</formula>
    </cfRule>
  </conditionalFormatting>
  <conditionalFormatting sqref="S33">
    <cfRule type="cellIs" dxfId="262" priority="212" stopIfTrue="1" operator="lessThan">
      <formula>0</formula>
    </cfRule>
  </conditionalFormatting>
  <conditionalFormatting sqref="L33">
    <cfRule type="cellIs" dxfId="261" priority="213" stopIfTrue="1" operator="lessThan">
      <formula>0</formula>
    </cfRule>
  </conditionalFormatting>
  <conditionalFormatting sqref="S33">
    <cfRule type="cellIs" dxfId="260" priority="211" stopIfTrue="1" operator="lessThan">
      <formula>0</formula>
    </cfRule>
  </conditionalFormatting>
  <conditionalFormatting sqref="Q33">
    <cfRule type="cellIs" dxfId="259" priority="210" stopIfTrue="1" operator="lessThan">
      <formula>0</formula>
    </cfRule>
  </conditionalFormatting>
  <conditionalFormatting sqref="V33">
    <cfRule type="cellIs" dxfId="258" priority="209" stopIfTrue="1" operator="lessThan">
      <formula>0</formula>
    </cfRule>
  </conditionalFormatting>
  <conditionalFormatting sqref="P33">
    <cfRule type="cellIs" dxfId="257" priority="208" stopIfTrue="1" operator="lessThan">
      <formula>0</formula>
    </cfRule>
  </conditionalFormatting>
  <conditionalFormatting sqref="P33">
    <cfRule type="cellIs" dxfId="256" priority="207" stopIfTrue="1" operator="lessThan">
      <formula>0</formula>
    </cfRule>
  </conditionalFormatting>
  <conditionalFormatting sqref="Y33">
    <cfRule type="cellIs" dxfId="255" priority="185" stopIfTrue="1" operator="lessThan">
      <formula>0</formula>
    </cfRule>
  </conditionalFormatting>
  <conditionalFormatting sqref="O33">
    <cfRule type="cellIs" dxfId="254" priority="206" stopIfTrue="1" operator="lessThan">
      <formula>0</formula>
    </cfRule>
  </conditionalFormatting>
  <conditionalFormatting sqref="AE33">
    <cfRule type="cellIs" dxfId="253" priority="203" stopIfTrue="1" operator="lessThan">
      <formula>0</formula>
    </cfRule>
  </conditionalFormatting>
  <conditionalFormatting sqref="AC33">
    <cfRule type="cellIs" dxfId="252" priority="205" stopIfTrue="1" operator="lessThan">
      <formula>0</formula>
    </cfRule>
  </conditionalFormatting>
  <conditionalFormatting sqref="AD33">
    <cfRule type="cellIs" dxfId="251" priority="202" stopIfTrue="1" operator="lessThan">
      <formula>0</formula>
    </cfRule>
  </conditionalFormatting>
  <conditionalFormatting sqref="AB33">
    <cfRule type="cellIs" dxfId="250" priority="204" stopIfTrue="1" operator="lessThan">
      <formula>0</formula>
    </cfRule>
  </conditionalFormatting>
  <conditionalFormatting sqref="X33">
    <cfRule type="cellIs" dxfId="249" priority="200" stopIfTrue="1" operator="lessThan">
      <formula>0</formula>
    </cfRule>
  </conditionalFormatting>
  <conditionalFormatting sqref="AQ33">
    <cfRule type="cellIs" dxfId="248" priority="201" stopIfTrue="1" operator="lessThan">
      <formula>0</formula>
    </cfRule>
  </conditionalFormatting>
  <conditionalFormatting sqref="I33">
    <cfRule type="cellIs" dxfId="247" priority="199" stopIfTrue="1" operator="lessThan">
      <formula>0</formula>
    </cfRule>
  </conditionalFormatting>
  <conditionalFormatting sqref="K33">
    <cfRule type="cellIs" dxfId="246" priority="198" stopIfTrue="1" operator="lessThan">
      <formula>0</formula>
    </cfRule>
  </conditionalFormatting>
  <conditionalFormatting sqref="AG33">
    <cfRule type="cellIs" dxfId="245" priority="197" stopIfTrue="1" operator="lessThan">
      <formula>0</formula>
    </cfRule>
  </conditionalFormatting>
  <conditionalFormatting sqref="AF33">
    <cfRule type="cellIs" dxfId="244" priority="196" stopIfTrue="1" operator="lessThan">
      <formula>0</formula>
    </cfRule>
  </conditionalFormatting>
  <conditionalFormatting sqref="AI33 AL33:AM33">
    <cfRule type="cellIs" dxfId="243" priority="195" stopIfTrue="1" operator="lessThan">
      <formula>0</formula>
    </cfRule>
  </conditionalFormatting>
  <conditionalFormatting sqref="AH33">
    <cfRule type="cellIs" dxfId="242" priority="194" stopIfTrue="1" operator="lessThan">
      <formula>0</formula>
    </cfRule>
  </conditionalFormatting>
  <conditionalFormatting sqref="G33">
    <cfRule type="cellIs" dxfId="241" priority="192" stopIfTrue="1" operator="lessThan">
      <formula>0</formula>
    </cfRule>
  </conditionalFormatting>
  <conditionalFormatting sqref="G33">
    <cfRule type="cellIs" dxfId="240" priority="193" stopIfTrue="1" operator="lessThan">
      <formula>0</formula>
    </cfRule>
  </conditionalFormatting>
  <conditionalFormatting sqref="H33">
    <cfRule type="cellIs" dxfId="239" priority="190" stopIfTrue="1" operator="lessThan">
      <formula>0</formula>
    </cfRule>
  </conditionalFormatting>
  <conditionalFormatting sqref="H33">
    <cfRule type="cellIs" dxfId="238" priority="191" stopIfTrue="1" operator="lessThan">
      <formula>0</formula>
    </cfRule>
  </conditionalFormatting>
  <conditionalFormatting sqref="Z33">
    <cfRule type="cellIs" dxfId="237" priority="188" stopIfTrue="1" operator="lessThan">
      <formula>0</formula>
    </cfRule>
  </conditionalFormatting>
  <conditionalFormatting sqref="AA33">
    <cfRule type="cellIs" dxfId="236" priority="187" stopIfTrue="1" operator="lessThan">
      <formula>0</formula>
    </cfRule>
  </conditionalFormatting>
  <conditionalFormatting sqref="Z33">
    <cfRule type="cellIs" dxfId="235" priority="186" stopIfTrue="1" operator="lessThan">
      <formula>0</formula>
    </cfRule>
  </conditionalFormatting>
  <conditionalFormatting sqref="AA33">
    <cfRule type="cellIs" dxfId="234" priority="189" stopIfTrue="1" operator="lessThan">
      <formula>0</formula>
    </cfRule>
  </conditionalFormatting>
  <conditionalFormatting sqref="T33">
    <cfRule type="cellIs" dxfId="233" priority="183" stopIfTrue="1" operator="lessThan">
      <formula>0</formula>
    </cfRule>
  </conditionalFormatting>
  <conditionalFormatting sqref="U33">
    <cfRule type="cellIs" dxfId="232" priority="184" stopIfTrue="1" operator="lessThan">
      <formula>0</formula>
    </cfRule>
  </conditionalFormatting>
  <conditionalFormatting sqref="AL52">
    <cfRule type="cellIs" dxfId="231" priority="180" stopIfTrue="1" operator="lessThan">
      <formula>0</formula>
    </cfRule>
  </conditionalFormatting>
  <conditionalFormatting sqref="R33">
    <cfRule type="cellIs" dxfId="230" priority="182" stopIfTrue="1" operator="lessThan">
      <formula>0</formula>
    </cfRule>
  </conditionalFormatting>
  <conditionalFormatting sqref="AM52:AN52">
    <cfRule type="cellIs" dxfId="229" priority="181" stopIfTrue="1" operator="lessThan">
      <formula>0</formula>
    </cfRule>
  </conditionalFormatting>
  <conditionalFormatting sqref="AJ23:AK23">
    <cfRule type="cellIs" dxfId="228" priority="178" stopIfTrue="1" operator="lessThan">
      <formula>0</formula>
    </cfRule>
  </conditionalFormatting>
  <conditionalFormatting sqref="AK6">
    <cfRule type="cellIs" dxfId="227" priority="179" stopIfTrue="1" operator="lessThan">
      <formula>0</formula>
    </cfRule>
  </conditionalFormatting>
  <conditionalFormatting sqref="AJ38:AK38">
    <cfRule type="cellIs" dxfId="226" priority="177" stopIfTrue="1" operator="lessThan">
      <formula>0</formula>
    </cfRule>
  </conditionalFormatting>
  <conditionalFormatting sqref="AJ18:AK18">
    <cfRule type="cellIs" dxfId="225" priority="176" stopIfTrue="1" operator="lessThan">
      <formula>0</formula>
    </cfRule>
  </conditionalFormatting>
  <conditionalFormatting sqref="AJ16:AK16">
    <cfRule type="cellIs" dxfId="224" priority="175" stopIfTrue="1" operator="lessThan">
      <formula>0</formula>
    </cfRule>
  </conditionalFormatting>
  <conditionalFormatting sqref="AJ7:AK14">
    <cfRule type="cellIs" dxfId="223" priority="173" stopIfTrue="1" operator="lessThan">
      <formula>0</formula>
    </cfRule>
  </conditionalFormatting>
  <conditionalFormatting sqref="AJ17:AK17">
    <cfRule type="cellIs" dxfId="222" priority="174" stopIfTrue="1" operator="lessThan">
      <formula>0</formula>
    </cfRule>
  </conditionalFormatting>
  <conditionalFormatting sqref="AJ15:AK15">
    <cfRule type="cellIs" dxfId="221" priority="172" stopIfTrue="1" operator="lessThan">
      <formula>0</formula>
    </cfRule>
  </conditionalFormatting>
  <conditionalFormatting sqref="AJ21:AK21">
    <cfRule type="cellIs" dxfId="220" priority="171" stopIfTrue="1" operator="lessThan">
      <formula>0</formula>
    </cfRule>
  </conditionalFormatting>
  <conditionalFormatting sqref="AJ22:AK22">
    <cfRule type="cellIs" dxfId="219" priority="170" stopIfTrue="1" operator="lessThan">
      <formula>0</formula>
    </cfRule>
  </conditionalFormatting>
  <conditionalFormatting sqref="AJ24:AK24">
    <cfRule type="cellIs" dxfId="218" priority="169" stopIfTrue="1" operator="lessThan">
      <formula>0</formula>
    </cfRule>
  </conditionalFormatting>
  <conditionalFormatting sqref="AJ25:AK25">
    <cfRule type="cellIs" dxfId="217" priority="168" stopIfTrue="1" operator="lessThan">
      <formula>0</formula>
    </cfRule>
  </conditionalFormatting>
  <conditionalFormatting sqref="AJ29:AK29">
    <cfRule type="cellIs" dxfId="216" priority="167" stopIfTrue="1" operator="lessThan">
      <formula>0</formula>
    </cfRule>
  </conditionalFormatting>
  <conditionalFormatting sqref="AJ45:AK51 AJ41:AK42">
    <cfRule type="cellIs" dxfId="215" priority="166" stopIfTrue="1" operator="lessThan">
      <formula>0</formula>
    </cfRule>
  </conditionalFormatting>
  <conditionalFormatting sqref="AJ26:AK26">
    <cfRule type="cellIs" dxfId="214" priority="165" stopIfTrue="1" operator="lessThan">
      <formula>0</formula>
    </cfRule>
  </conditionalFormatting>
  <conditionalFormatting sqref="AJ27:AK27">
    <cfRule type="cellIs" dxfId="213" priority="164" stopIfTrue="1" operator="lessThan">
      <formula>0</formula>
    </cfRule>
  </conditionalFormatting>
  <conditionalFormatting sqref="AJ28:AK28">
    <cfRule type="cellIs" dxfId="212" priority="163" stopIfTrue="1" operator="lessThan">
      <formula>0</formula>
    </cfRule>
  </conditionalFormatting>
  <conditionalFormatting sqref="AJ31:AK31">
    <cfRule type="cellIs" dxfId="211" priority="156" stopIfTrue="1" operator="lessThan">
      <formula>0</formula>
    </cfRule>
  </conditionalFormatting>
  <conditionalFormatting sqref="AJ40:AK40">
    <cfRule type="cellIs" dxfId="210" priority="161" stopIfTrue="1" operator="lessThan">
      <formula>0</formula>
    </cfRule>
  </conditionalFormatting>
  <conditionalFormatting sqref="AJ43:AK43">
    <cfRule type="cellIs" dxfId="209" priority="160" stopIfTrue="1" operator="lessThan">
      <formula>0</formula>
    </cfRule>
  </conditionalFormatting>
  <conditionalFormatting sqref="AJ52">
    <cfRule type="cellIs" dxfId="208" priority="151" stopIfTrue="1" operator="lessThan">
      <formula>0</formula>
    </cfRule>
  </conditionalFormatting>
  <conditionalFormatting sqref="AK52">
    <cfRule type="cellIs" dxfId="207" priority="152" stopIfTrue="1" operator="lessThan">
      <formula>0</formula>
    </cfRule>
  </conditionalFormatting>
  <conditionalFormatting sqref="AJ39:AK39">
    <cfRule type="cellIs" dxfId="206" priority="162" stopIfTrue="1" operator="lessThan">
      <formula>0</formula>
    </cfRule>
  </conditionalFormatting>
  <conditionalFormatting sqref="AJ44:AK44">
    <cfRule type="cellIs" dxfId="205" priority="159" stopIfTrue="1" operator="lessThan">
      <formula>0</formula>
    </cfRule>
  </conditionalFormatting>
  <conditionalFormatting sqref="AJ30:AK30">
    <cfRule type="cellIs" dxfId="204" priority="158" stopIfTrue="1" operator="lessThan">
      <formula>0</formula>
    </cfRule>
  </conditionalFormatting>
  <conditionalFormatting sqref="AJ37:AK37">
    <cfRule type="cellIs" dxfId="203" priority="157" stopIfTrue="1" operator="lessThan">
      <formula>0</formula>
    </cfRule>
  </conditionalFormatting>
  <conditionalFormatting sqref="AJ32:AK32">
    <cfRule type="cellIs" dxfId="202" priority="155" stopIfTrue="1" operator="lessThan">
      <formula>0</formula>
    </cfRule>
  </conditionalFormatting>
  <conditionalFormatting sqref="AJ35:AK35">
    <cfRule type="cellIs" dxfId="201" priority="154" stopIfTrue="1" operator="lessThan">
      <formula>0</formula>
    </cfRule>
  </conditionalFormatting>
  <conditionalFormatting sqref="AJ33:AK33">
    <cfRule type="cellIs" dxfId="200" priority="153" stopIfTrue="1" operator="lessThan">
      <formula>0</formula>
    </cfRule>
  </conditionalFormatting>
  <conditionalFormatting sqref="C36">
    <cfRule type="cellIs" dxfId="199" priority="150" stopIfTrue="1" operator="lessThan">
      <formula>0</formula>
    </cfRule>
  </conditionalFormatting>
  <conditionalFormatting sqref="D36:E36">
    <cfRule type="cellIs" dxfId="198" priority="149" stopIfTrue="1" operator="lessThan">
      <formula>0</formula>
    </cfRule>
  </conditionalFormatting>
  <conditionalFormatting sqref="AP36">
    <cfRule type="cellIs" dxfId="197" priority="148" stopIfTrue="1" operator="lessThan">
      <formula>0</formula>
    </cfRule>
  </conditionalFormatting>
  <conditionalFormatting sqref="S36">
    <cfRule type="cellIs" dxfId="196" priority="147" stopIfTrue="1" operator="lessThan">
      <formula>0</formula>
    </cfRule>
  </conditionalFormatting>
  <conditionalFormatting sqref="X36">
    <cfRule type="cellIs" dxfId="195" priority="146" stopIfTrue="1" operator="lessThan">
      <formula>0</formula>
    </cfRule>
  </conditionalFormatting>
  <conditionalFormatting sqref="AF36">
    <cfRule type="cellIs" dxfId="194" priority="145" stopIfTrue="1" operator="lessThan">
      <formula>0</formula>
    </cfRule>
  </conditionalFormatting>
  <conditionalFormatting sqref="N36">
    <cfRule type="cellIs" dxfId="193" priority="143" stopIfTrue="1" operator="lessThan">
      <formula>0</formula>
    </cfRule>
  </conditionalFormatting>
  <conditionalFormatting sqref="K36">
    <cfRule type="cellIs" dxfId="192" priority="142" stopIfTrue="1" operator="lessThan">
      <formula>0</formula>
    </cfRule>
  </conditionalFormatting>
  <conditionalFormatting sqref="W36">
    <cfRule type="cellIs" dxfId="191" priority="141" stopIfTrue="1" operator="lessThan">
      <formula>0</formula>
    </cfRule>
  </conditionalFormatting>
  <conditionalFormatting sqref="I36">
    <cfRule type="cellIs" dxfId="190" priority="140" stopIfTrue="1" operator="lessThan">
      <formula>0</formula>
    </cfRule>
  </conditionalFormatting>
  <conditionalFormatting sqref="H36">
    <cfRule type="cellIs" dxfId="189" priority="139" stopIfTrue="1" operator="lessThan">
      <formula>0</formula>
    </cfRule>
  </conditionalFormatting>
  <conditionalFormatting sqref="J36">
    <cfRule type="cellIs" dxfId="188" priority="137" stopIfTrue="1" operator="lessThan">
      <formula>0</formula>
    </cfRule>
  </conditionalFormatting>
  <conditionalFormatting sqref="N36">
    <cfRule type="cellIs" dxfId="187" priority="136" stopIfTrue="1" operator="lessThan">
      <formula>0</formula>
    </cfRule>
  </conditionalFormatting>
  <conditionalFormatting sqref="G36">
    <cfRule type="cellIs" dxfId="186" priority="138" stopIfTrue="1" operator="lessThan">
      <formula>0</formula>
    </cfRule>
  </conditionalFormatting>
  <conditionalFormatting sqref="L36">
    <cfRule type="cellIs" dxfId="185" priority="134" stopIfTrue="1" operator="lessThan">
      <formula>0</formula>
    </cfRule>
  </conditionalFormatting>
  <conditionalFormatting sqref="M36">
    <cfRule type="cellIs" dxfId="184" priority="133" stopIfTrue="1" operator="lessThan">
      <formula>0</formula>
    </cfRule>
  </conditionalFormatting>
  <conditionalFormatting sqref="L36">
    <cfRule type="cellIs" dxfId="183" priority="132" stopIfTrue="1" operator="lessThan">
      <formula>0</formula>
    </cfRule>
  </conditionalFormatting>
  <conditionalFormatting sqref="Q36">
    <cfRule type="cellIs" dxfId="182" priority="131" stopIfTrue="1" operator="lessThan">
      <formula>0</formula>
    </cfRule>
  </conditionalFormatting>
  <conditionalFormatting sqref="T36">
    <cfRule type="cellIs" dxfId="181" priority="130" stopIfTrue="1" operator="lessThan">
      <formula>0</formula>
    </cfRule>
  </conditionalFormatting>
  <conditionalFormatting sqref="U36">
    <cfRule type="cellIs" dxfId="180" priority="129" stopIfTrue="1" operator="lessThan">
      <formula>0</formula>
    </cfRule>
  </conditionalFormatting>
  <conditionalFormatting sqref="V36">
    <cfRule type="cellIs" dxfId="179" priority="128" stopIfTrue="1" operator="lessThan">
      <formula>0</formula>
    </cfRule>
  </conditionalFormatting>
  <conditionalFormatting sqref="P36">
    <cfRule type="cellIs" dxfId="178" priority="127" stopIfTrue="1" operator="lessThan">
      <formula>0</formula>
    </cfRule>
  </conditionalFormatting>
  <conditionalFormatting sqref="P36">
    <cfRule type="cellIs" dxfId="177" priority="126" stopIfTrue="1" operator="lessThan">
      <formula>0</formula>
    </cfRule>
  </conditionalFormatting>
  <conditionalFormatting sqref="O36">
    <cfRule type="cellIs" dxfId="176" priority="125" stopIfTrue="1" operator="lessThan">
      <formula>0</formula>
    </cfRule>
  </conditionalFormatting>
  <conditionalFormatting sqref="AC36">
    <cfRule type="cellIs" dxfId="175" priority="124" stopIfTrue="1" operator="lessThan">
      <formula>0</formula>
    </cfRule>
  </conditionalFormatting>
  <conditionalFormatting sqref="AB36">
    <cfRule type="cellIs" dxfId="174" priority="123" stopIfTrue="1" operator="lessThan">
      <formula>0</formula>
    </cfRule>
  </conditionalFormatting>
  <conditionalFormatting sqref="AE36">
    <cfRule type="cellIs" dxfId="173" priority="122" stopIfTrue="1" operator="lessThan">
      <formula>0</formula>
    </cfRule>
  </conditionalFormatting>
  <conditionalFormatting sqref="Z36">
    <cfRule type="cellIs" dxfId="172" priority="115" stopIfTrue="1" operator="lessThan">
      <formula>0</formula>
    </cfRule>
  </conditionalFormatting>
  <conditionalFormatting sqref="AQ36">
    <cfRule type="cellIs" dxfId="171" priority="120" stopIfTrue="1" operator="lessThan">
      <formula>0</formula>
    </cfRule>
  </conditionalFormatting>
  <conditionalFormatting sqref="AG36">
    <cfRule type="cellIs" dxfId="170" priority="119" stopIfTrue="1" operator="lessThan">
      <formula>0</formula>
    </cfRule>
  </conditionalFormatting>
  <conditionalFormatting sqref="R35:R36">
    <cfRule type="cellIs" dxfId="169" priority="110" stopIfTrue="1" operator="lessThan">
      <formula>0</formula>
    </cfRule>
  </conditionalFormatting>
  <conditionalFormatting sqref="AJ36:AK36">
    <cfRule type="cellIs" dxfId="168" priority="111" stopIfTrue="1" operator="lessThan">
      <formula>0</formula>
    </cfRule>
  </conditionalFormatting>
  <conditionalFormatting sqref="AD36">
    <cfRule type="cellIs" dxfId="167" priority="121" stopIfTrue="1" operator="lessThan">
      <formula>0</formula>
    </cfRule>
  </conditionalFormatting>
  <conditionalFormatting sqref="AH36">
    <cfRule type="cellIs" dxfId="166" priority="118" stopIfTrue="1" operator="lessThan">
      <formula>0</formula>
    </cfRule>
  </conditionalFormatting>
  <conditionalFormatting sqref="AI36 AL36:AM36">
    <cfRule type="cellIs" dxfId="165" priority="117" stopIfTrue="1" operator="lessThan">
      <formula>0</formula>
    </cfRule>
  </conditionalFormatting>
  <conditionalFormatting sqref="AA36">
    <cfRule type="cellIs" dxfId="164" priority="116" stopIfTrue="1" operator="lessThan">
      <formula>0</formula>
    </cfRule>
  </conditionalFormatting>
  <conditionalFormatting sqref="Z36">
    <cfRule type="cellIs" dxfId="163" priority="114" stopIfTrue="1" operator="lessThan">
      <formula>0</formula>
    </cfRule>
  </conditionalFormatting>
  <conditionalFormatting sqref="Y36">
    <cfRule type="cellIs" dxfId="162" priority="113" stopIfTrue="1" operator="lessThan">
      <formula>0</formula>
    </cfRule>
  </conditionalFormatting>
  <conditionalFormatting sqref="F36">
    <cfRule type="cellIs" dxfId="161" priority="112" stopIfTrue="1" operator="lessThan">
      <formula>0</formula>
    </cfRule>
  </conditionalFormatting>
  <conditionalFormatting sqref="AO6">
    <cfRule type="cellIs" dxfId="160" priority="109" stopIfTrue="1" operator="lessThan">
      <formula>0</formula>
    </cfRule>
  </conditionalFormatting>
  <conditionalFormatting sqref="AN23:AO23">
    <cfRule type="cellIs" dxfId="159" priority="108" stopIfTrue="1" operator="lessThan">
      <formula>0</formula>
    </cfRule>
  </conditionalFormatting>
  <conditionalFormatting sqref="AN38:AO38">
    <cfRule type="cellIs" dxfId="158" priority="107" stopIfTrue="1" operator="lessThan">
      <formula>0</formula>
    </cfRule>
  </conditionalFormatting>
  <conditionalFormatting sqref="AN18:AO18">
    <cfRule type="cellIs" dxfId="157" priority="106" stopIfTrue="1" operator="lessThan">
      <formula>0</formula>
    </cfRule>
  </conditionalFormatting>
  <conditionalFormatting sqref="AN16:AO16">
    <cfRule type="cellIs" dxfId="156" priority="105" stopIfTrue="1" operator="lessThan">
      <formula>0</formula>
    </cfRule>
  </conditionalFormatting>
  <conditionalFormatting sqref="AN17:AO17">
    <cfRule type="cellIs" dxfId="155" priority="104" stopIfTrue="1" operator="lessThan">
      <formula>0</formula>
    </cfRule>
  </conditionalFormatting>
  <conditionalFormatting sqref="AN7:AO14">
    <cfRule type="cellIs" dxfId="154" priority="103" stopIfTrue="1" operator="lessThan">
      <formula>0</formula>
    </cfRule>
  </conditionalFormatting>
  <conditionalFormatting sqref="AN15:AO15">
    <cfRule type="cellIs" dxfId="153" priority="102" stopIfTrue="1" operator="lessThan">
      <formula>0</formula>
    </cfRule>
  </conditionalFormatting>
  <conditionalFormatting sqref="AN21:AO21">
    <cfRule type="cellIs" dxfId="152" priority="101" stopIfTrue="1" operator="lessThan">
      <formula>0</formula>
    </cfRule>
  </conditionalFormatting>
  <conditionalFormatting sqref="AN22:AO22">
    <cfRule type="cellIs" dxfId="151" priority="100" stopIfTrue="1" operator="lessThan">
      <formula>0</formula>
    </cfRule>
  </conditionalFormatting>
  <conditionalFormatting sqref="AN24:AO24">
    <cfRule type="cellIs" dxfId="150" priority="99" stopIfTrue="1" operator="lessThan">
      <formula>0</formula>
    </cfRule>
  </conditionalFormatting>
  <conditionalFormatting sqref="AN25:AO25">
    <cfRule type="cellIs" dxfId="149" priority="98" stopIfTrue="1" operator="lessThan">
      <formula>0</formula>
    </cfRule>
  </conditionalFormatting>
  <conditionalFormatting sqref="AN45:AO51 AN41:AO42">
    <cfRule type="cellIs" dxfId="148" priority="96" stopIfTrue="1" operator="lessThan">
      <formula>0</formula>
    </cfRule>
  </conditionalFormatting>
  <conditionalFormatting sqref="AN26:AO26">
    <cfRule type="cellIs" dxfId="147" priority="95" stopIfTrue="1" operator="lessThan">
      <formula>0</formula>
    </cfRule>
  </conditionalFormatting>
  <conditionalFormatting sqref="AN29:AO29">
    <cfRule type="cellIs" dxfId="146" priority="97" stopIfTrue="1" operator="lessThan">
      <formula>0</formula>
    </cfRule>
  </conditionalFormatting>
  <conditionalFormatting sqref="AN27:AO27">
    <cfRule type="cellIs" dxfId="145" priority="94" stopIfTrue="1" operator="lessThan">
      <formula>0</formula>
    </cfRule>
  </conditionalFormatting>
  <conditionalFormatting sqref="AN28:AO28">
    <cfRule type="cellIs" dxfId="144" priority="93" stopIfTrue="1" operator="lessThan">
      <formula>0</formula>
    </cfRule>
  </conditionalFormatting>
  <conditionalFormatting sqref="AN39:AO39">
    <cfRule type="cellIs" dxfId="143" priority="92" stopIfTrue="1" operator="lessThan">
      <formula>0</formula>
    </cfRule>
  </conditionalFormatting>
  <conditionalFormatting sqref="AN40:AO40">
    <cfRule type="cellIs" dxfId="142" priority="91" stopIfTrue="1" operator="lessThan">
      <formula>0</formula>
    </cfRule>
  </conditionalFormatting>
  <conditionalFormatting sqref="AN43:AO43">
    <cfRule type="cellIs" dxfId="141" priority="90" stopIfTrue="1" operator="lessThan">
      <formula>0</formula>
    </cfRule>
  </conditionalFormatting>
  <conditionalFormatting sqref="AN44:AO44">
    <cfRule type="cellIs" dxfId="140" priority="89" stopIfTrue="1" operator="lessThan">
      <formula>0</formula>
    </cfRule>
  </conditionalFormatting>
  <conditionalFormatting sqref="AN30:AO30">
    <cfRule type="cellIs" dxfId="139" priority="88" stopIfTrue="1" operator="lessThan">
      <formula>0</formula>
    </cfRule>
  </conditionalFormatting>
  <conditionalFormatting sqref="AN37:AO37">
    <cfRule type="cellIs" dxfId="138" priority="87" stopIfTrue="1" operator="lessThan">
      <formula>0</formula>
    </cfRule>
  </conditionalFormatting>
  <conditionalFormatting sqref="AN31:AO31">
    <cfRule type="cellIs" dxfId="137" priority="86" stopIfTrue="1" operator="lessThan">
      <formula>0</formula>
    </cfRule>
  </conditionalFormatting>
  <conditionalFormatting sqref="AN32:AO32">
    <cfRule type="cellIs" dxfId="136" priority="85" stopIfTrue="1" operator="lessThan">
      <formula>0</formula>
    </cfRule>
  </conditionalFormatting>
  <conditionalFormatting sqref="AN35:AO35">
    <cfRule type="cellIs" dxfId="135" priority="84" stopIfTrue="1" operator="lessThan">
      <formula>0</formula>
    </cfRule>
  </conditionalFormatting>
  <conditionalFormatting sqref="AN33:AO33">
    <cfRule type="cellIs" dxfId="134" priority="83" stopIfTrue="1" operator="lessThan">
      <formula>0</formula>
    </cfRule>
  </conditionalFormatting>
  <conditionalFormatting sqref="E34">
    <cfRule type="cellIs" dxfId="133" priority="78" stopIfTrue="1" operator="lessThan">
      <formula>0</formula>
    </cfRule>
  </conditionalFormatting>
  <conditionalFormatting sqref="AO52">
    <cfRule type="cellIs" dxfId="132" priority="82" stopIfTrue="1" operator="lessThan">
      <formula>0</formula>
    </cfRule>
  </conditionalFormatting>
  <conditionalFormatting sqref="M34">
    <cfRule type="cellIs" dxfId="131" priority="71" stopIfTrue="1" operator="lessThan">
      <formula>0</formula>
    </cfRule>
  </conditionalFormatting>
  <conditionalFormatting sqref="AN36:AO36">
    <cfRule type="cellIs" dxfId="130" priority="80" stopIfTrue="1" operator="lessThan">
      <formula>0</formula>
    </cfRule>
  </conditionalFormatting>
  <conditionalFormatting sqref="C34">
    <cfRule type="cellIs" dxfId="129" priority="79" stopIfTrue="1" operator="lessThan">
      <formula>0</formula>
    </cfRule>
  </conditionalFormatting>
  <conditionalFormatting sqref="D34">
    <cfRule type="cellIs" dxfId="128" priority="77" stopIfTrue="1" operator="lessThan">
      <formula>0</formula>
    </cfRule>
  </conditionalFormatting>
  <conditionalFormatting sqref="AP34">
    <cfRule type="cellIs" dxfId="127" priority="76" stopIfTrue="1" operator="lessThan">
      <formula>0</formula>
    </cfRule>
  </conditionalFormatting>
  <conditionalFormatting sqref="N34">
    <cfRule type="cellIs" dxfId="126" priority="75" stopIfTrue="1" operator="lessThan">
      <formula>0</formula>
    </cfRule>
  </conditionalFormatting>
  <conditionalFormatting sqref="F34">
    <cfRule type="cellIs" dxfId="125" priority="74" stopIfTrue="1" operator="lessThan">
      <formula>0</formula>
    </cfRule>
  </conditionalFormatting>
  <conditionalFormatting sqref="J34">
    <cfRule type="cellIs" dxfId="124" priority="73" stopIfTrue="1" operator="lessThan">
      <formula>0</formula>
    </cfRule>
  </conditionalFormatting>
  <conditionalFormatting sqref="W34">
    <cfRule type="cellIs" dxfId="123" priority="72" stopIfTrue="1" operator="lessThan">
      <formula>0</formula>
    </cfRule>
  </conditionalFormatting>
  <conditionalFormatting sqref="L34">
    <cfRule type="cellIs" dxfId="122" priority="70" stopIfTrue="1" operator="lessThan">
      <formula>0</formula>
    </cfRule>
  </conditionalFormatting>
  <conditionalFormatting sqref="S34">
    <cfRule type="cellIs" dxfId="121" priority="69" stopIfTrue="1" operator="lessThan">
      <formula>0</formula>
    </cfRule>
  </conditionalFormatting>
  <conditionalFormatting sqref="S34">
    <cfRule type="cellIs" dxfId="120" priority="68" stopIfTrue="1" operator="lessThan">
      <formula>0</formula>
    </cfRule>
  </conditionalFormatting>
  <conditionalFormatting sqref="Q34">
    <cfRule type="cellIs" dxfId="119" priority="67" stopIfTrue="1" operator="lessThan">
      <formula>0</formula>
    </cfRule>
  </conditionalFormatting>
  <conditionalFormatting sqref="V34">
    <cfRule type="cellIs" dxfId="118" priority="66" stopIfTrue="1" operator="lessThan">
      <formula>0</formula>
    </cfRule>
  </conditionalFormatting>
  <conditionalFormatting sqref="P34">
    <cfRule type="cellIs" dxfId="117" priority="65" stopIfTrue="1" operator="lessThan">
      <formula>0</formula>
    </cfRule>
  </conditionalFormatting>
  <conditionalFormatting sqref="P34">
    <cfRule type="cellIs" dxfId="116" priority="64" stopIfTrue="1" operator="lessThan">
      <formula>0</formula>
    </cfRule>
  </conditionalFormatting>
  <conditionalFormatting sqref="O34">
    <cfRule type="cellIs" dxfId="115" priority="63" stopIfTrue="1" operator="lessThan">
      <formula>0</formula>
    </cfRule>
  </conditionalFormatting>
  <conditionalFormatting sqref="AC34">
    <cfRule type="cellIs" dxfId="114" priority="62" stopIfTrue="1" operator="lessThan">
      <formula>0</formula>
    </cfRule>
  </conditionalFormatting>
  <conditionalFormatting sqref="AB34">
    <cfRule type="cellIs" dxfId="113" priority="61" stopIfTrue="1" operator="lessThan">
      <formula>0</formula>
    </cfRule>
  </conditionalFormatting>
  <conditionalFormatting sqref="AE34">
    <cfRule type="cellIs" dxfId="112" priority="60" stopIfTrue="1" operator="lessThan">
      <formula>0</formula>
    </cfRule>
  </conditionalFormatting>
  <conditionalFormatting sqref="AD34">
    <cfRule type="cellIs" dxfId="111" priority="59" stopIfTrue="1" operator="lessThan">
      <formula>0</formula>
    </cfRule>
  </conditionalFormatting>
  <conditionalFormatting sqref="AQ34">
    <cfRule type="cellIs" dxfId="110" priority="58" stopIfTrue="1" operator="lessThan">
      <formula>0</formula>
    </cfRule>
  </conditionalFormatting>
  <conditionalFormatting sqref="X34">
    <cfRule type="cellIs" dxfId="109" priority="57" stopIfTrue="1" operator="lessThan">
      <formula>0</formula>
    </cfRule>
  </conditionalFormatting>
  <conditionalFormatting sqref="I34">
    <cfRule type="cellIs" dxfId="108" priority="56" stopIfTrue="1" operator="lessThan">
      <formula>0</formula>
    </cfRule>
  </conditionalFormatting>
  <conditionalFormatting sqref="K34">
    <cfRule type="cellIs" dxfId="107" priority="55" stopIfTrue="1" operator="lessThan">
      <formula>0</formula>
    </cfRule>
  </conditionalFormatting>
  <conditionalFormatting sqref="AG34">
    <cfRule type="cellIs" dxfId="106" priority="54" stopIfTrue="1" operator="lessThan">
      <formula>0</formula>
    </cfRule>
  </conditionalFormatting>
  <conditionalFormatting sqref="AF34">
    <cfRule type="cellIs" dxfId="105" priority="53" stopIfTrue="1" operator="lessThan">
      <formula>0</formula>
    </cfRule>
  </conditionalFormatting>
  <conditionalFormatting sqref="AI34 AL34:AM34">
    <cfRule type="cellIs" dxfId="104" priority="52" stopIfTrue="1" operator="lessThan">
      <formula>0</formula>
    </cfRule>
  </conditionalFormatting>
  <conditionalFormatting sqref="AH34">
    <cfRule type="cellIs" dxfId="103" priority="51" stopIfTrue="1" operator="lessThan">
      <formula>0</formula>
    </cfRule>
  </conditionalFormatting>
  <conditionalFormatting sqref="H34">
    <cfRule type="cellIs" dxfId="102" priority="48" stopIfTrue="1" operator="lessThan">
      <formula>0</formula>
    </cfRule>
  </conditionalFormatting>
  <conditionalFormatting sqref="G34">
    <cfRule type="cellIs" dxfId="101" priority="50" stopIfTrue="1" operator="lessThan">
      <formula>0</formula>
    </cfRule>
  </conditionalFormatting>
  <conditionalFormatting sqref="H34">
    <cfRule type="cellIs" dxfId="100" priority="47" stopIfTrue="1" operator="lessThan">
      <formula>0</formula>
    </cfRule>
  </conditionalFormatting>
  <conditionalFormatting sqref="G34">
    <cfRule type="cellIs" dxfId="99" priority="49" stopIfTrue="1" operator="lessThan">
      <formula>0</formula>
    </cfRule>
  </conditionalFormatting>
  <conditionalFormatting sqref="Z34">
    <cfRule type="cellIs" dxfId="98" priority="45" stopIfTrue="1" operator="lessThan">
      <formula>0</formula>
    </cfRule>
  </conditionalFormatting>
  <conditionalFormatting sqref="AA34">
    <cfRule type="cellIs" dxfId="97" priority="46" stopIfTrue="1" operator="lessThan">
      <formula>0</formula>
    </cfRule>
  </conditionalFormatting>
  <conditionalFormatting sqref="AA34">
    <cfRule type="cellIs" dxfId="96" priority="44" stopIfTrue="1" operator="lessThan">
      <formula>0</formula>
    </cfRule>
  </conditionalFormatting>
  <conditionalFormatting sqref="Z34">
    <cfRule type="cellIs" dxfId="95" priority="43" stopIfTrue="1" operator="lessThan">
      <formula>0</formula>
    </cfRule>
  </conditionalFormatting>
  <conditionalFormatting sqref="Y34">
    <cfRule type="cellIs" dxfId="94" priority="42" stopIfTrue="1" operator="lessThan">
      <formula>0</formula>
    </cfRule>
  </conditionalFormatting>
  <conditionalFormatting sqref="U34">
    <cfRule type="cellIs" dxfId="93" priority="41" stopIfTrue="1" operator="lessThan">
      <formula>0</formula>
    </cfRule>
  </conditionalFormatting>
  <conditionalFormatting sqref="T34">
    <cfRule type="cellIs" dxfId="92" priority="40" stopIfTrue="1" operator="lessThan">
      <formula>0</formula>
    </cfRule>
  </conditionalFormatting>
  <conditionalFormatting sqref="R34">
    <cfRule type="cellIs" dxfId="91" priority="39" stopIfTrue="1" operator="lessThan">
      <formula>0</formula>
    </cfRule>
  </conditionalFormatting>
  <conditionalFormatting sqref="AN34:AO34">
    <cfRule type="cellIs" dxfId="90" priority="37" stopIfTrue="1" operator="lessThan">
      <formula>0</formula>
    </cfRule>
  </conditionalFormatting>
  <conditionalFormatting sqref="AJ34:AK34">
    <cfRule type="cellIs" dxfId="89" priority="38" stopIfTrue="1" operator="lessThan">
      <formula>0</formula>
    </cfRule>
  </conditionalFormatting>
  <conditionalFormatting sqref="AX52:AY52">
    <cfRule type="cellIs" dxfId="88" priority="35" stopIfTrue="1" operator="lessThan">
      <formula>0</formula>
    </cfRule>
  </conditionalFormatting>
  <conditionalFormatting sqref="AU52:AV52">
    <cfRule type="cellIs" dxfId="87" priority="36" stopIfTrue="1" operator="lessThan">
      <formula>0</formula>
    </cfRule>
  </conditionalFormatting>
  <conditionalFormatting sqref="AY6">
    <cfRule type="cellIs" dxfId="86" priority="31" stopIfTrue="1" operator="lessThan">
      <formula>0</formula>
    </cfRule>
  </conditionalFormatting>
  <conditionalFormatting sqref="AS6">
    <cfRule type="cellIs" dxfId="85" priority="34" stopIfTrue="1" operator="lessThan">
      <formula>0</formula>
    </cfRule>
  </conditionalFormatting>
  <conditionalFormatting sqref="AS7:AS33 AS35:AS52">
    <cfRule type="cellIs" dxfId="84" priority="28" stopIfTrue="1" operator="lessThan">
      <formula>0</formula>
    </cfRule>
  </conditionalFormatting>
  <conditionalFormatting sqref="AR7:AR33 AR37:AR52 AR35">
    <cfRule type="cellIs" dxfId="83" priority="29" stopIfTrue="1" operator="lessThan">
      <formula>0</formula>
    </cfRule>
  </conditionalFormatting>
  <conditionalFormatting sqref="AV6">
    <cfRule type="cellIs" dxfId="82" priority="27" stopIfTrue="1" operator="lessThan">
      <formula>0</formula>
    </cfRule>
  </conditionalFormatting>
  <conditionalFormatting sqref="AU7:AV33 AU35:AV51">
    <cfRule type="cellIs" dxfId="81" priority="26" stopIfTrue="1" operator="lessThan">
      <formula>0</formula>
    </cfRule>
  </conditionalFormatting>
  <conditionalFormatting sqref="AX37:AY51 AX7:AY35">
    <cfRule type="cellIs" dxfId="80" priority="18" stopIfTrue="1" operator="lessThan">
      <formula>0</formula>
    </cfRule>
  </conditionalFormatting>
  <conditionalFormatting sqref="AX36">
    <cfRule type="cellIs" dxfId="79" priority="13" stopIfTrue="1" operator="lessThan">
      <formula>0</formula>
    </cfRule>
  </conditionalFormatting>
  <conditionalFormatting sqref="AR36">
    <cfRule type="cellIs" dxfId="78" priority="12" stopIfTrue="1" operator="lessThan">
      <formula>0</formula>
    </cfRule>
  </conditionalFormatting>
  <conditionalFormatting sqref="AR34">
    <cfRule type="cellIs" dxfId="77" priority="9" stopIfTrue="1" operator="lessThan">
      <formula>0</formula>
    </cfRule>
  </conditionalFormatting>
  <conditionalFormatting sqref="AU34:AV34">
    <cfRule type="cellIs" dxfId="76" priority="7" stopIfTrue="1" operator="lessThan">
      <formula>0</formula>
    </cfRule>
  </conditionalFormatting>
  <conditionalFormatting sqref="AS34">
    <cfRule type="cellIs" dxfId="75" priority="8" stopIfTrue="1" operator="lessThan">
      <formula>0</formula>
    </cfRule>
  </conditionalFormatting>
  <conditionalFormatting sqref="AW34">
    <cfRule type="cellIs" dxfId="74" priority="11" stopIfTrue="1" operator="greaterThan">
      <formula>0</formula>
    </cfRule>
  </conditionalFormatting>
  <conditionalFormatting sqref="AZ34">
    <cfRule type="cellIs" dxfId="73" priority="10" stopIfTrue="1" operator="greaterThan">
      <formula>0</formula>
    </cfRule>
  </conditionalFormatting>
  <conditionalFormatting sqref="C23 C52:E52 C7:C15 M52:S52 X52:AF52 AP52:AQ52 G52:J52">
    <cfRule type="cellIs" dxfId="72" priority="1155" stopIfTrue="1" operator="lessThan">
      <formula>0</formula>
    </cfRule>
  </conditionalFormatting>
  <conditionalFormatting sqref="C16">
    <cfRule type="cellIs" dxfId="71" priority="1154" stopIfTrue="1" operator="lessThan">
      <formula>0</formula>
    </cfRule>
  </conditionalFormatting>
  <conditionalFormatting sqref="C17">
    <cfRule type="cellIs" dxfId="70" priority="1153" stopIfTrue="1" operator="lessThan">
      <formula>0</formula>
    </cfRule>
  </conditionalFormatting>
  <conditionalFormatting sqref="D7:E15 D23:E23">
    <cfRule type="cellIs" dxfId="69" priority="1152" stopIfTrue="1" operator="lessThan">
      <formula>0</formula>
    </cfRule>
  </conditionalFormatting>
  <conditionalFormatting sqref="E6">
    <cfRule type="cellIs" dxfId="68" priority="1147" stopIfTrue="1" operator="lessThan">
      <formula>0</formula>
    </cfRule>
  </conditionalFormatting>
  <conditionalFormatting sqref="O6">
    <cfRule type="cellIs" dxfId="67" priority="1151" stopIfTrue="1" operator="lessThan">
      <formula>0</formula>
    </cfRule>
  </conditionalFormatting>
  <conditionalFormatting sqref="M6">
    <cfRule type="cellIs" dxfId="66" priority="1150" stopIfTrue="1" operator="lessThan">
      <formula>0</formula>
    </cfRule>
  </conditionalFormatting>
  <conditionalFormatting sqref="K6">
    <cfRule type="cellIs" dxfId="65" priority="1149" stopIfTrue="1" operator="lessThan">
      <formula>0</formula>
    </cfRule>
  </conditionalFormatting>
  <conditionalFormatting sqref="G6">
    <cfRule type="cellIs" dxfId="64" priority="1148" stopIfTrue="1" operator="lessThan">
      <formula>0</formula>
    </cfRule>
  </conditionalFormatting>
  <conditionalFormatting sqref="Q6">
    <cfRule type="cellIs" dxfId="63" priority="1146" stopIfTrue="1" operator="lessThan">
      <formula>0</formula>
    </cfRule>
  </conditionalFormatting>
  <conditionalFormatting sqref="J6">
    <cfRule type="cellIs" dxfId="62" priority="1145" stopIfTrue="1" operator="lessThan">
      <formula>0</formula>
    </cfRule>
  </conditionalFormatting>
  <conditionalFormatting sqref="I6">
    <cfRule type="cellIs" dxfId="61" priority="1144" stopIfTrue="1" operator="lessThan">
      <formula>0</formula>
    </cfRule>
  </conditionalFormatting>
  <conditionalFormatting sqref="D16:E16">
    <cfRule type="cellIs" dxfId="60" priority="1143" stopIfTrue="1" operator="lessThan">
      <formula>0</formula>
    </cfRule>
  </conditionalFormatting>
  <conditionalFormatting sqref="D17:E17">
    <cfRule type="cellIs" dxfId="59" priority="1142" stopIfTrue="1" operator="lessThan">
      <formula>0</formula>
    </cfRule>
  </conditionalFormatting>
  <conditionalFormatting sqref="D18:E18">
    <cfRule type="cellIs" dxfId="58" priority="1139" stopIfTrue="1" operator="lessThan">
      <formula>0</formula>
    </cfRule>
  </conditionalFormatting>
  <conditionalFormatting sqref="Y6">
    <cfRule type="cellIs" dxfId="57" priority="1141" stopIfTrue="1" operator="lessThan">
      <formula>0</formula>
    </cfRule>
  </conditionalFormatting>
  <conditionalFormatting sqref="C18">
    <cfRule type="cellIs" dxfId="56" priority="1140" stopIfTrue="1" operator="lessThan">
      <formula>0</formula>
    </cfRule>
  </conditionalFormatting>
  <conditionalFormatting sqref="K52:L52">
    <cfRule type="cellIs" dxfId="55" priority="1138" stopIfTrue="1" operator="lessThan">
      <formula>0</formula>
    </cfRule>
  </conditionalFormatting>
  <conditionalFormatting sqref="C19">
    <cfRule type="cellIs" dxfId="54" priority="1133" stopIfTrue="1" operator="lessThan">
      <formula>0</formula>
    </cfRule>
  </conditionalFormatting>
  <conditionalFormatting sqref="T52:U52">
    <cfRule type="cellIs" dxfId="53" priority="1137" stopIfTrue="1" operator="lessThan">
      <formula>0</formula>
    </cfRule>
  </conditionalFormatting>
  <conditionalFormatting sqref="U6">
    <cfRule type="cellIs" dxfId="52" priority="1136" stopIfTrue="1" operator="lessThan">
      <formula>0</formula>
    </cfRule>
  </conditionalFormatting>
  <conditionalFormatting sqref="V52:W52">
    <cfRule type="cellIs" dxfId="51" priority="1135" stopIfTrue="1" operator="lessThan">
      <formula>0</formula>
    </cfRule>
  </conditionalFormatting>
  <conditionalFormatting sqref="W6">
    <cfRule type="cellIs" dxfId="50" priority="1134" stopIfTrue="1" operator="lessThan">
      <formula>0</formula>
    </cfRule>
  </conditionalFormatting>
  <conditionalFormatting sqref="D19:E19">
    <cfRule type="cellIs" dxfId="49" priority="1132" stopIfTrue="1" operator="lessThan">
      <formula>0</formula>
    </cfRule>
  </conditionalFormatting>
  <conditionalFormatting sqref="D20:E20">
    <cfRule type="cellIs" dxfId="48" priority="1131" stopIfTrue="1" operator="lessThan">
      <formula>0</formula>
    </cfRule>
  </conditionalFormatting>
  <conditionalFormatting sqref="C20">
    <cfRule type="cellIs" dxfId="47" priority="1130" stopIfTrue="1" operator="lessThan">
      <formula>0</formula>
    </cfRule>
  </conditionalFormatting>
  <conditionalFormatting sqref="D21:E21">
    <cfRule type="cellIs" dxfId="46" priority="1129" stopIfTrue="1" operator="lessThan">
      <formula>0</formula>
    </cfRule>
  </conditionalFormatting>
  <conditionalFormatting sqref="C21">
    <cfRule type="cellIs" dxfId="45" priority="1128" stopIfTrue="1" operator="lessThan">
      <formula>0</formula>
    </cfRule>
  </conditionalFormatting>
  <conditionalFormatting sqref="AA6">
    <cfRule type="cellIs" dxfId="44" priority="1127" stopIfTrue="1" operator="lessThan">
      <formula>0</formula>
    </cfRule>
  </conditionalFormatting>
  <conditionalFormatting sqref="AC6">
    <cfRule type="cellIs" dxfId="43" priority="1126" stopIfTrue="1" operator="lessThan">
      <formula>0</formula>
    </cfRule>
  </conditionalFormatting>
  <conditionalFormatting sqref="AE6">
    <cfRule type="cellIs" dxfId="42" priority="1125" stopIfTrue="1" operator="lessThan">
      <formula>0</formula>
    </cfRule>
  </conditionalFormatting>
  <conditionalFormatting sqref="C22">
    <cfRule type="cellIs" dxfId="41" priority="1123" stopIfTrue="1" operator="lessThan">
      <formula>0</formula>
    </cfRule>
  </conditionalFormatting>
  <conditionalFormatting sqref="AQ6">
    <cfRule type="cellIs" dxfId="40" priority="1124" stopIfTrue="1" operator="lessThan">
      <formula>0</formula>
    </cfRule>
  </conditionalFormatting>
  <conditionalFormatting sqref="D22:E22">
    <cfRule type="cellIs" dxfId="39" priority="1122" stopIfTrue="1" operator="lessThan">
      <formula>0</formula>
    </cfRule>
  </conditionalFormatting>
  <conditionalFormatting sqref="AI52">
    <cfRule type="cellIs" dxfId="38" priority="1121" stopIfTrue="1" operator="lessThan">
      <formula>0</formula>
    </cfRule>
  </conditionalFormatting>
  <conditionalFormatting sqref="AG52:AH52">
    <cfRule type="cellIs" dxfId="37" priority="1120" stopIfTrue="1" operator="lessThan">
      <formula>0</formula>
    </cfRule>
  </conditionalFormatting>
  <conditionalFormatting sqref="C24">
    <cfRule type="cellIs" dxfId="36" priority="1119" stopIfTrue="1" operator="lessThan">
      <formula>0</formula>
    </cfRule>
  </conditionalFormatting>
  <conditionalFormatting sqref="D24:E24">
    <cfRule type="cellIs" dxfId="35" priority="1118" stopIfTrue="1" operator="lessThan">
      <formula>0</formula>
    </cfRule>
  </conditionalFormatting>
  <conditionalFormatting sqref="D25:E25">
    <cfRule type="cellIs" dxfId="34" priority="1116" stopIfTrue="1" operator="lessThan">
      <formula>0</formula>
    </cfRule>
  </conditionalFormatting>
  <conditionalFormatting sqref="C25">
    <cfRule type="cellIs" dxfId="33" priority="1117" stopIfTrue="1" operator="lessThan">
      <formula>0</formula>
    </cfRule>
  </conditionalFormatting>
  <conditionalFormatting sqref="E29">
    <cfRule type="cellIs" dxfId="32" priority="1114" stopIfTrue="1" operator="lessThan">
      <formula>0</formula>
    </cfRule>
  </conditionalFormatting>
  <conditionalFormatting sqref="C29">
    <cfRule type="cellIs" dxfId="31" priority="1115" stopIfTrue="1" operator="lessThan">
      <formula>0</formula>
    </cfRule>
  </conditionalFormatting>
  <conditionalFormatting sqref="C38:C40 C43:C47">
    <cfRule type="cellIs" dxfId="30" priority="1113" stopIfTrue="1" operator="lessThan">
      <formula>0</formula>
    </cfRule>
  </conditionalFormatting>
  <conditionalFormatting sqref="D38:D39 D44:D47">
    <cfRule type="cellIs" dxfId="29" priority="1112" stopIfTrue="1" operator="lessThan">
      <formula>0</formula>
    </cfRule>
  </conditionalFormatting>
  <conditionalFormatting sqref="E38:E40 E43:E47">
    <cfRule type="cellIs" dxfId="28" priority="1111" stopIfTrue="1" operator="lessThan">
      <formula>0</formula>
    </cfRule>
  </conditionalFormatting>
  <conditionalFormatting sqref="S6">
    <cfRule type="cellIs" dxfId="27" priority="1110" stopIfTrue="1" operator="lessThan">
      <formula>0</formula>
    </cfRule>
  </conditionalFormatting>
  <conditionalFormatting sqref="C26">
    <cfRule type="cellIs" dxfId="26" priority="1109" stopIfTrue="1" operator="lessThan">
      <formula>0</formula>
    </cfRule>
  </conditionalFormatting>
  <conditionalFormatting sqref="D26:E26">
    <cfRule type="cellIs" dxfId="25" priority="1108" stopIfTrue="1" operator="lessThan">
      <formula>0</formula>
    </cfRule>
  </conditionalFormatting>
  <conditionalFormatting sqref="D29">
    <cfRule type="cellIs" dxfId="24" priority="1107" stopIfTrue="1" operator="lessThan">
      <formula>0</formula>
    </cfRule>
  </conditionalFormatting>
  <conditionalFormatting sqref="AI6 AM6">
    <cfRule type="cellIs" dxfId="23" priority="1106" stopIfTrue="1" operator="lessThan">
      <formula>0</formula>
    </cfRule>
  </conditionalFormatting>
  <conditionalFormatting sqref="AG6">
    <cfRule type="cellIs" dxfId="22" priority="1105" stopIfTrue="1" operator="lessThan">
      <formula>0</formula>
    </cfRule>
  </conditionalFormatting>
  <conditionalFormatting sqref="C27">
    <cfRule type="cellIs" dxfId="21" priority="1104" stopIfTrue="1" operator="lessThan">
      <formula>0</formula>
    </cfRule>
  </conditionalFormatting>
  <conditionalFormatting sqref="AF23 AF38">
    <cfRule type="cellIs" dxfId="20" priority="1059" stopIfTrue="1" operator="lessThan">
      <formula>0</formula>
    </cfRule>
  </conditionalFormatting>
  <conditionalFormatting sqref="J18">
    <cfRule type="cellIs" dxfId="19" priority="1057" stopIfTrue="1" operator="lessThan">
      <formula>0</formula>
    </cfRule>
  </conditionalFormatting>
  <conditionalFormatting sqref="R23">
    <cfRule type="cellIs" dxfId="18" priority="1058" stopIfTrue="1" operator="lessThan">
      <formula>0</formula>
    </cfRule>
  </conditionalFormatting>
  <conditionalFormatting sqref="AT7:AT26 AT29 AT38:AT40 AT43:AT47 AT36">
    <cfRule type="cellIs" dxfId="17" priority="33" stopIfTrue="1" operator="greaterThan">
      <formula>0</formula>
    </cfRule>
  </conditionalFormatting>
  <conditionalFormatting sqref="AW7:AW33 AW35:AW51">
    <cfRule type="cellIs" dxfId="16" priority="32" stopIfTrue="1" operator="greaterThan">
      <formula>0</formula>
    </cfRule>
  </conditionalFormatting>
  <conditionalFormatting sqref="AZ7:AZ33 AZ35:AZ51">
    <cfRule type="cellIs" dxfId="15" priority="30" stopIfTrue="1" operator="greaterThan">
      <formula>0</formula>
    </cfRule>
  </conditionalFormatting>
  <conditionalFormatting sqref="AT27">
    <cfRule type="cellIs" dxfId="14" priority="25" stopIfTrue="1" operator="greaterThan">
      <formula>0</formula>
    </cfRule>
  </conditionalFormatting>
  <conditionalFormatting sqref="AT28">
    <cfRule type="cellIs" dxfId="13" priority="24" stopIfTrue="1" operator="greaterThan">
      <formula>0</formula>
    </cfRule>
  </conditionalFormatting>
  <conditionalFormatting sqref="AT37">
    <cfRule type="cellIs" dxfId="12" priority="23" stopIfTrue="1" operator="greaterThan">
      <formula>0</formula>
    </cfRule>
  </conditionalFormatting>
  <conditionalFormatting sqref="AT48:AT51">
    <cfRule type="cellIs" dxfId="11" priority="22" stopIfTrue="1" operator="greaterThan">
      <formula>0</formula>
    </cfRule>
  </conditionalFormatting>
  <conditionalFormatting sqref="AT41">
    <cfRule type="cellIs" dxfId="10" priority="21" stopIfTrue="1" operator="greaterThan">
      <formula>0</formula>
    </cfRule>
  </conditionalFormatting>
  <conditionalFormatting sqref="AT30">
    <cfRule type="cellIs" dxfId="9" priority="20" stopIfTrue="1" operator="greaterThan">
      <formula>0</formula>
    </cfRule>
  </conditionalFormatting>
  <conditionalFormatting sqref="AT42">
    <cfRule type="cellIs" dxfId="8" priority="19" stopIfTrue="1" operator="greaterThan">
      <formula>0</formula>
    </cfRule>
  </conditionalFormatting>
  <conditionalFormatting sqref="AT31">
    <cfRule type="cellIs" dxfId="7" priority="17" stopIfTrue="1" operator="greaterThan">
      <formula>0</formula>
    </cfRule>
  </conditionalFormatting>
  <conditionalFormatting sqref="AT32">
    <cfRule type="cellIs" dxfId="6" priority="16" stopIfTrue="1" operator="greaterThan">
      <formula>0</formula>
    </cfRule>
  </conditionalFormatting>
  <conditionalFormatting sqref="AT35">
    <cfRule type="cellIs" dxfId="5" priority="15" stopIfTrue="1" operator="greaterThan">
      <formula>0</formula>
    </cfRule>
  </conditionalFormatting>
  <conditionalFormatting sqref="AT33">
    <cfRule type="cellIs" dxfId="4" priority="14" stopIfTrue="1" operator="greaterThan">
      <formula>0</formula>
    </cfRule>
  </conditionalFormatting>
  <conditionalFormatting sqref="AT34">
    <cfRule type="cellIs" dxfId="3" priority="6" stopIfTrue="1" operator="greaterThan">
      <formula>0</formula>
    </cfRule>
  </conditionalFormatting>
  <conditionalFormatting sqref="AY36">
    <cfRule type="cellIs" dxfId="2" priority="5" stopIfTrue="1" operator="lessThan">
      <formula>0</formula>
    </cfRule>
  </conditionalFormatting>
  <conditionalFormatting sqref="R28">
    <cfRule type="cellIs" dxfId="1" priority="2" stopIfTrue="1" operator="lessThan">
      <formula>0</formula>
    </cfRule>
  </conditionalFormatting>
  <conditionalFormatting sqref="R28">
    <cfRule type="cellIs" dxfId="0" priority="1" stopIfTrue="1" operator="lessThan">
      <formula>0</formula>
    </cfRule>
  </conditionalFormatting>
  <pageMargins left="0.25" right="0.25" top="0.75" bottom="0.75" header="0.3" footer="0.3"/>
  <pageSetup paperSize="8" scale="56" orientation="landscape" r:id="rId1"/>
  <headerFooter alignWithMargins="0">
    <oddFooter>&amp;C&amp;"Arial Narrow,Italic"&amp;8&amp;Z&amp;F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A1:I121"/>
  <sheetViews>
    <sheetView showGridLines="0" topLeftCell="A3" zoomScale="75" workbookViewId="0">
      <pane xSplit="1" ySplit="2" topLeftCell="B35" activePane="bottomRight" state="frozen"/>
      <selection activeCell="A3" sqref="A3"/>
      <selection pane="topRight" activeCell="B3" sqref="B3"/>
      <selection pane="bottomLeft" activeCell="A5" sqref="A5"/>
      <selection pane="bottomRight" activeCell="E82" sqref="E82"/>
    </sheetView>
  </sheetViews>
  <sheetFormatPr defaultRowHeight="12.75" x14ac:dyDescent="0.2"/>
  <cols>
    <col min="1" max="1" width="75.28515625" style="115" customWidth="1"/>
    <col min="2" max="2" width="14.42578125" style="291" customWidth="1"/>
    <col min="3" max="3" width="15.7109375" style="291" customWidth="1"/>
    <col min="4" max="4" width="14.5703125" style="291" customWidth="1"/>
    <col min="5" max="5" width="14.5703125" style="833" customWidth="1"/>
    <col min="6" max="6" width="4.140625" style="115" customWidth="1"/>
    <col min="7" max="7" width="11" style="115" bestFit="1" customWidth="1"/>
    <col min="8" max="8" width="13.140625" style="115" bestFit="1" customWidth="1"/>
    <col min="9" max="256" width="9.140625" style="115"/>
    <col min="257" max="257" width="50.7109375" style="115" customWidth="1"/>
    <col min="258" max="258" width="14.42578125" style="115" customWidth="1"/>
    <col min="259" max="259" width="13.5703125" style="115" customWidth="1"/>
    <col min="260" max="261" width="14.5703125" style="115" customWidth="1"/>
    <col min="262" max="262" width="4.140625" style="115" customWidth="1"/>
    <col min="263" max="512" width="9.140625" style="115"/>
    <col min="513" max="513" width="50.7109375" style="115" customWidth="1"/>
    <col min="514" max="514" width="14.42578125" style="115" customWidth="1"/>
    <col min="515" max="515" width="13.5703125" style="115" customWidth="1"/>
    <col min="516" max="517" width="14.5703125" style="115" customWidth="1"/>
    <col min="518" max="518" width="4.140625" style="115" customWidth="1"/>
    <col min="519" max="768" width="9.140625" style="115"/>
    <col min="769" max="769" width="50.7109375" style="115" customWidth="1"/>
    <col min="770" max="770" width="14.42578125" style="115" customWidth="1"/>
    <col min="771" max="771" width="13.5703125" style="115" customWidth="1"/>
    <col min="772" max="773" width="14.5703125" style="115" customWidth="1"/>
    <col min="774" max="774" width="4.140625" style="115" customWidth="1"/>
    <col min="775" max="1024" width="9.140625" style="115"/>
    <col min="1025" max="1025" width="50.7109375" style="115" customWidth="1"/>
    <col min="1026" max="1026" width="14.42578125" style="115" customWidth="1"/>
    <col min="1027" max="1027" width="13.5703125" style="115" customWidth="1"/>
    <col min="1028" max="1029" width="14.5703125" style="115" customWidth="1"/>
    <col min="1030" max="1030" width="4.140625" style="115" customWidth="1"/>
    <col min="1031" max="1280" width="9.140625" style="115"/>
    <col min="1281" max="1281" width="50.7109375" style="115" customWidth="1"/>
    <col min="1282" max="1282" width="14.42578125" style="115" customWidth="1"/>
    <col min="1283" max="1283" width="13.5703125" style="115" customWidth="1"/>
    <col min="1284" max="1285" width="14.5703125" style="115" customWidth="1"/>
    <col min="1286" max="1286" width="4.140625" style="115" customWidth="1"/>
    <col min="1287" max="1536" width="9.140625" style="115"/>
    <col min="1537" max="1537" width="50.7109375" style="115" customWidth="1"/>
    <col min="1538" max="1538" width="14.42578125" style="115" customWidth="1"/>
    <col min="1539" max="1539" width="13.5703125" style="115" customWidth="1"/>
    <col min="1540" max="1541" width="14.5703125" style="115" customWidth="1"/>
    <col min="1542" max="1542" width="4.140625" style="115" customWidth="1"/>
    <col min="1543" max="1792" width="9.140625" style="115"/>
    <col min="1793" max="1793" width="50.7109375" style="115" customWidth="1"/>
    <col min="1794" max="1794" width="14.42578125" style="115" customWidth="1"/>
    <col min="1795" max="1795" width="13.5703125" style="115" customWidth="1"/>
    <col min="1796" max="1797" width="14.5703125" style="115" customWidth="1"/>
    <col min="1798" max="1798" width="4.140625" style="115" customWidth="1"/>
    <col min="1799" max="2048" width="9.140625" style="115"/>
    <col min="2049" max="2049" width="50.7109375" style="115" customWidth="1"/>
    <col min="2050" max="2050" width="14.42578125" style="115" customWidth="1"/>
    <col min="2051" max="2051" width="13.5703125" style="115" customWidth="1"/>
    <col min="2052" max="2053" width="14.5703125" style="115" customWidth="1"/>
    <col min="2054" max="2054" width="4.140625" style="115" customWidth="1"/>
    <col min="2055" max="2304" width="9.140625" style="115"/>
    <col min="2305" max="2305" width="50.7109375" style="115" customWidth="1"/>
    <col min="2306" max="2306" width="14.42578125" style="115" customWidth="1"/>
    <col min="2307" max="2307" width="13.5703125" style="115" customWidth="1"/>
    <col min="2308" max="2309" width="14.5703125" style="115" customWidth="1"/>
    <col min="2310" max="2310" width="4.140625" style="115" customWidth="1"/>
    <col min="2311" max="2560" width="9.140625" style="115"/>
    <col min="2561" max="2561" width="50.7109375" style="115" customWidth="1"/>
    <col min="2562" max="2562" width="14.42578125" style="115" customWidth="1"/>
    <col min="2563" max="2563" width="13.5703125" style="115" customWidth="1"/>
    <col min="2564" max="2565" width="14.5703125" style="115" customWidth="1"/>
    <col min="2566" max="2566" width="4.140625" style="115" customWidth="1"/>
    <col min="2567" max="2816" width="9.140625" style="115"/>
    <col min="2817" max="2817" width="50.7109375" style="115" customWidth="1"/>
    <col min="2818" max="2818" width="14.42578125" style="115" customWidth="1"/>
    <col min="2819" max="2819" width="13.5703125" style="115" customWidth="1"/>
    <col min="2820" max="2821" width="14.5703125" style="115" customWidth="1"/>
    <col min="2822" max="2822" width="4.140625" style="115" customWidth="1"/>
    <col min="2823" max="3072" width="9.140625" style="115"/>
    <col min="3073" max="3073" width="50.7109375" style="115" customWidth="1"/>
    <col min="3074" max="3074" width="14.42578125" style="115" customWidth="1"/>
    <col min="3075" max="3075" width="13.5703125" style="115" customWidth="1"/>
    <col min="3076" max="3077" width="14.5703125" style="115" customWidth="1"/>
    <col min="3078" max="3078" width="4.140625" style="115" customWidth="1"/>
    <col min="3079" max="3328" width="9.140625" style="115"/>
    <col min="3329" max="3329" width="50.7109375" style="115" customWidth="1"/>
    <col min="3330" max="3330" width="14.42578125" style="115" customWidth="1"/>
    <col min="3331" max="3331" width="13.5703125" style="115" customWidth="1"/>
    <col min="3332" max="3333" width="14.5703125" style="115" customWidth="1"/>
    <col min="3334" max="3334" width="4.140625" style="115" customWidth="1"/>
    <col min="3335" max="3584" width="9.140625" style="115"/>
    <col min="3585" max="3585" width="50.7109375" style="115" customWidth="1"/>
    <col min="3586" max="3586" width="14.42578125" style="115" customWidth="1"/>
    <col min="3587" max="3587" width="13.5703125" style="115" customWidth="1"/>
    <col min="3588" max="3589" width="14.5703125" style="115" customWidth="1"/>
    <col min="3590" max="3590" width="4.140625" style="115" customWidth="1"/>
    <col min="3591" max="3840" width="9.140625" style="115"/>
    <col min="3841" max="3841" width="50.7109375" style="115" customWidth="1"/>
    <col min="3842" max="3842" width="14.42578125" style="115" customWidth="1"/>
    <col min="3843" max="3843" width="13.5703125" style="115" customWidth="1"/>
    <col min="3844" max="3845" width="14.5703125" style="115" customWidth="1"/>
    <col min="3846" max="3846" width="4.140625" style="115" customWidth="1"/>
    <col min="3847" max="4096" width="9.140625" style="115"/>
    <col min="4097" max="4097" width="50.7109375" style="115" customWidth="1"/>
    <col min="4098" max="4098" width="14.42578125" style="115" customWidth="1"/>
    <col min="4099" max="4099" width="13.5703125" style="115" customWidth="1"/>
    <col min="4100" max="4101" width="14.5703125" style="115" customWidth="1"/>
    <col min="4102" max="4102" width="4.140625" style="115" customWidth="1"/>
    <col min="4103" max="4352" width="9.140625" style="115"/>
    <col min="4353" max="4353" width="50.7109375" style="115" customWidth="1"/>
    <col min="4354" max="4354" width="14.42578125" style="115" customWidth="1"/>
    <col min="4355" max="4355" width="13.5703125" style="115" customWidth="1"/>
    <col min="4356" max="4357" width="14.5703125" style="115" customWidth="1"/>
    <col min="4358" max="4358" width="4.140625" style="115" customWidth="1"/>
    <col min="4359" max="4608" width="9.140625" style="115"/>
    <col min="4609" max="4609" width="50.7109375" style="115" customWidth="1"/>
    <col min="4610" max="4610" width="14.42578125" style="115" customWidth="1"/>
    <col min="4611" max="4611" width="13.5703125" style="115" customWidth="1"/>
    <col min="4612" max="4613" width="14.5703125" style="115" customWidth="1"/>
    <col min="4614" max="4614" width="4.140625" style="115" customWidth="1"/>
    <col min="4615" max="4864" width="9.140625" style="115"/>
    <col min="4865" max="4865" width="50.7109375" style="115" customWidth="1"/>
    <col min="4866" max="4866" width="14.42578125" style="115" customWidth="1"/>
    <col min="4867" max="4867" width="13.5703125" style="115" customWidth="1"/>
    <col min="4868" max="4869" width="14.5703125" style="115" customWidth="1"/>
    <col min="4870" max="4870" width="4.140625" style="115" customWidth="1"/>
    <col min="4871" max="5120" width="9.140625" style="115"/>
    <col min="5121" max="5121" width="50.7109375" style="115" customWidth="1"/>
    <col min="5122" max="5122" width="14.42578125" style="115" customWidth="1"/>
    <col min="5123" max="5123" width="13.5703125" style="115" customWidth="1"/>
    <col min="5124" max="5125" width="14.5703125" style="115" customWidth="1"/>
    <col min="5126" max="5126" width="4.140625" style="115" customWidth="1"/>
    <col min="5127" max="5376" width="9.140625" style="115"/>
    <col min="5377" max="5377" width="50.7109375" style="115" customWidth="1"/>
    <col min="5378" max="5378" width="14.42578125" style="115" customWidth="1"/>
    <col min="5379" max="5379" width="13.5703125" style="115" customWidth="1"/>
    <col min="5380" max="5381" width="14.5703125" style="115" customWidth="1"/>
    <col min="5382" max="5382" width="4.140625" style="115" customWidth="1"/>
    <col min="5383" max="5632" width="9.140625" style="115"/>
    <col min="5633" max="5633" width="50.7109375" style="115" customWidth="1"/>
    <col min="5634" max="5634" width="14.42578125" style="115" customWidth="1"/>
    <col min="5635" max="5635" width="13.5703125" style="115" customWidth="1"/>
    <col min="5636" max="5637" width="14.5703125" style="115" customWidth="1"/>
    <col min="5638" max="5638" width="4.140625" style="115" customWidth="1"/>
    <col min="5639" max="5888" width="9.140625" style="115"/>
    <col min="5889" max="5889" width="50.7109375" style="115" customWidth="1"/>
    <col min="5890" max="5890" width="14.42578125" style="115" customWidth="1"/>
    <col min="5891" max="5891" width="13.5703125" style="115" customWidth="1"/>
    <col min="5892" max="5893" width="14.5703125" style="115" customWidth="1"/>
    <col min="5894" max="5894" width="4.140625" style="115" customWidth="1"/>
    <col min="5895" max="6144" width="9.140625" style="115"/>
    <col min="6145" max="6145" width="50.7109375" style="115" customWidth="1"/>
    <col min="6146" max="6146" width="14.42578125" style="115" customWidth="1"/>
    <col min="6147" max="6147" width="13.5703125" style="115" customWidth="1"/>
    <col min="6148" max="6149" width="14.5703125" style="115" customWidth="1"/>
    <col min="6150" max="6150" width="4.140625" style="115" customWidth="1"/>
    <col min="6151" max="6400" width="9.140625" style="115"/>
    <col min="6401" max="6401" width="50.7109375" style="115" customWidth="1"/>
    <col min="6402" max="6402" width="14.42578125" style="115" customWidth="1"/>
    <col min="6403" max="6403" width="13.5703125" style="115" customWidth="1"/>
    <col min="6404" max="6405" width="14.5703125" style="115" customWidth="1"/>
    <col min="6406" max="6406" width="4.140625" style="115" customWidth="1"/>
    <col min="6407" max="6656" width="9.140625" style="115"/>
    <col min="6657" max="6657" width="50.7109375" style="115" customWidth="1"/>
    <col min="6658" max="6658" width="14.42578125" style="115" customWidth="1"/>
    <col min="6659" max="6659" width="13.5703125" style="115" customWidth="1"/>
    <col min="6660" max="6661" width="14.5703125" style="115" customWidth="1"/>
    <col min="6662" max="6662" width="4.140625" style="115" customWidth="1"/>
    <col min="6663" max="6912" width="9.140625" style="115"/>
    <col min="6913" max="6913" width="50.7109375" style="115" customWidth="1"/>
    <col min="6914" max="6914" width="14.42578125" style="115" customWidth="1"/>
    <col min="6915" max="6915" width="13.5703125" style="115" customWidth="1"/>
    <col min="6916" max="6917" width="14.5703125" style="115" customWidth="1"/>
    <col min="6918" max="6918" width="4.140625" style="115" customWidth="1"/>
    <col min="6919" max="7168" width="9.140625" style="115"/>
    <col min="7169" max="7169" width="50.7109375" style="115" customWidth="1"/>
    <col min="7170" max="7170" width="14.42578125" style="115" customWidth="1"/>
    <col min="7171" max="7171" width="13.5703125" style="115" customWidth="1"/>
    <col min="7172" max="7173" width="14.5703125" style="115" customWidth="1"/>
    <col min="7174" max="7174" width="4.140625" style="115" customWidth="1"/>
    <col min="7175" max="7424" width="9.140625" style="115"/>
    <col min="7425" max="7425" width="50.7109375" style="115" customWidth="1"/>
    <col min="7426" max="7426" width="14.42578125" style="115" customWidth="1"/>
    <col min="7427" max="7427" width="13.5703125" style="115" customWidth="1"/>
    <col min="7428" max="7429" width="14.5703125" style="115" customWidth="1"/>
    <col min="7430" max="7430" width="4.140625" style="115" customWidth="1"/>
    <col min="7431" max="7680" width="9.140625" style="115"/>
    <col min="7681" max="7681" width="50.7109375" style="115" customWidth="1"/>
    <col min="7682" max="7682" width="14.42578125" style="115" customWidth="1"/>
    <col min="7683" max="7683" width="13.5703125" style="115" customWidth="1"/>
    <col min="7684" max="7685" width="14.5703125" style="115" customWidth="1"/>
    <col min="7686" max="7686" width="4.140625" style="115" customWidth="1"/>
    <col min="7687" max="7936" width="9.140625" style="115"/>
    <col min="7937" max="7937" width="50.7109375" style="115" customWidth="1"/>
    <col min="7938" max="7938" width="14.42578125" style="115" customWidth="1"/>
    <col min="7939" max="7939" width="13.5703125" style="115" customWidth="1"/>
    <col min="7940" max="7941" width="14.5703125" style="115" customWidth="1"/>
    <col min="7942" max="7942" width="4.140625" style="115" customWidth="1"/>
    <col min="7943" max="8192" width="9.140625" style="115"/>
    <col min="8193" max="8193" width="50.7109375" style="115" customWidth="1"/>
    <col min="8194" max="8194" width="14.42578125" style="115" customWidth="1"/>
    <col min="8195" max="8195" width="13.5703125" style="115" customWidth="1"/>
    <col min="8196" max="8197" width="14.5703125" style="115" customWidth="1"/>
    <col min="8198" max="8198" width="4.140625" style="115" customWidth="1"/>
    <col min="8199" max="8448" width="9.140625" style="115"/>
    <col min="8449" max="8449" width="50.7109375" style="115" customWidth="1"/>
    <col min="8450" max="8450" width="14.42578125" style="115" customWidth="1"/>
    <col min="8451" max="8451" width="13.5703125" style="115" customWidth="1"/>
    <col min="8452" max="8453" width="14.5703125" style="115" customWidth="1"/>
    <col min="8454" max="8454" width="4.140625" style="115" customWidth="1"/>
    <col min="8455" max="8704" width="9.140625" style="115"/>
    <col min="8705" max="8705" width="50.7109375" style="115" customWidth="1"/>
    <col min="8706" max="8706" width="14.42578125" style="115" customWidth="1"/>
    <col min="8707" max="8707" width="13.5703125" style="115" customWidth="1"/>
    <col min="8708" max="8709" width="14.5703125" style="115" customWidth="1"/>
    <col min="8710" max="8710" width="4.140625" style="115" customWidth="1"/>
    <col min="8711" max="8960" width="9.140625" style="115"/>
    <col min="8961" max="8961" width="50.7109375" style="115" customWidth="1"/>
    <col min="8962" max="8962" width="14.42578125" style="115" customWidth="1"/>
    <col min="8963" max="8963" width="13.5703125" style="115" customWidth="1"/>
    <col min="8964" max="8965" width="14.5703125" style="115" customWidth="1"/>
    <col min="8966" max="8966" width="4.140625" style="115" customWidth="1"/>
    <col min="8967" max="9216" width="9.140625" style="115"/>
    <col min="9217" max="9217" width="50.7109375" style="115" customWidth="1"/>
    <col min="9218" max="9218" width="14.42578125" style="115" customWidth="1"/>
    <col min="9219" max="9219" width="13.5703125" style="115" customWidth="1"/>
    <col min="9220" max="9221" width="14.5703125" style="115" customWidth="1"/>
    <col min="9222" max="9222" width="4.140625" style="115" customWidth="1"/>
    <col min="9223" max="9472" width="9.140625" style="115"/>
    <col min="9473" max="9473" width="50.7109375" style="115" customWidth="1"/>
    <col min="9474" max="9474" width="14.42578125" style="115" customWidth="1"/>
    <col min="9475" max="9475" width="13.5703125" style="115" customWidth="1"/>
    <col min="9476" max="9477" width="14.5703125" style="115" customWidth="1"/>
    <col min="9478" max="9478" width="4.140625" style="115" customWidth="1"/>
    <col min="9479" max="9728" width="9.140625" style="115"/>
    <col min="9729" max="9729" width="50.7109375" style="115" customWidth="1"/>
    <col min="9730" max="9730" width="14.42578125" style="115" customWidth="1"/>
    <col min="9731" max="9731" width="13.5703125" style="115" customWidth="1"/>
    <col min="9732" max="9733" width="14.5703125" style="115" customWidth="1"/>
    <col min="9734" max="9734" width="4.140625" style="115" customWidth="1"/>
    <col min="9735" max="9984" width="9.140625" style="115"/>
    <col min="9985" max="9985" width="50.7109375" style="115" customWidth="1"/>
    <col min="9986" max="9986" width="14.42578125" style="115" customWidth="1"/>
    <col min="9987" max="9987" width="13.5703125" style="115" customWidth="1"/>
    <col min="9988" max="9989" width="14.5703125" style="115" customWidth="1"/>
    <col min="9990" max="9990" width="4.140625" style="115" customWidth="1"/>
    <col min="9991" max="10240" width="9.140625" style="115"/>
    <col min="10241" max="10241" width="50.7109375" style="115" customWidth="1"/>
    <col min="10242" max="10242" width="14.42578125" style="115" customWidth="1"/>
    <col min="10243" max="10243" width="13.5703125" style="115" customWidth="1"/>
    <col min="10244" max="10245" width="14.5703125" style="115" customWidth="1"/>
    <col min="10246" max="10246" width="4.140625" style="115" customWidth="1"/>
    <col min="10247" max="10496" width="9.140625" style="115"/>
    <col min="10497" max="10497" width="50.7109375" style="115" customWidth="1"/>
    <col min="10498" max="10498" width="14.42578125" style="115" customWidth="1"/>
    <col min="10499" max="10499" width="13.5703125" style="115" customWidth="1"/>
    <col min="10500" max="10501" width="14.5703125" style="115" customWidth="1"/>
    <col min="10502" max="10502" width="4.140625" style="115" customWidth="1"/>
    <col min="10503" max="10752" width="9.140625" style="115"/>
    <col min="10753" max="10753" width="50.7109375" style="115" customWidth="1"/>
    <col min="10754" max="10754" width="14.42578125" style="115" customWidth="1"/>
    <col min="10755" max="10755" width="13.5703125" style="115" customWidth="1"/>
    <col min="10756" max="10757" width="14.5703125" style="115" customWidth="1"/>
    <col min="10758" max="10758" width="4.140625" style="115" customWidth="1"/>
    <col min="10759" max="11008" width="9.140625" style="115"/>
    <col min="11009" max="11009" width="50.7109375" style="115" customWidth="1"/>
    <col min="11010" max="11010" width="14.42578125" style="115" customWidth="1"/>
    <col min="11011" max="11011" width="13.5703125" style="115" customWidth="1"/>
    <col min="11012" max="11013" width="14.5703125" style="115" customWidth="1"/>
    <col min="11014" max="11014" width="4.140625" style="115" customWidth="1"/>
    <col min="11015" max="11264" width="9.140625" style="115"/>
    <col min="11265" max="11265" width="50.7109375" style="115" customWidth="1"/>
    <col min="11266" max="11266" width="14.42578125" style="115" customWidth="1"/>
    <col min="11267" max="11267" width="13.5703125" style="115" customWidth="1"/>
    <col min="11268" max="11269" width="14.5703125" style="115" customWidth="1"/>
    <col min="11270" max="11270" width="4.140625" style="115" customWidth="1"/>
    <col min="11271" max="11520" width="9.140625" style="115"/>
    <col min="11521" max="11521" width="50.7109375" style="115" customWidth="1"/>
    <col min="11522" max="11522" width="14.42578125" style="115" customWidth="1"/>
    <col min="11523" max="11523" width="13.5703125" style="115" customWidth="1"/>
    <col min="11524" max="11525" width="14.5703125" style="115" customWidth="1"/>
    <col min="11526" max="11526" width="4.140625" style="115" customWidth="1"/>
    <col min="11527" max="11776" width="9.140625" style="115"/>
    <col min="11777" max="11777" width="50.7109375" style="115" customWidth="1"/>
    <col min="11778" max="11778" width="14.42578125" style="115" customWidth="1"/>
    <col min="11779" max="11779" width="13.5703125" style="115" customWidth="1"/>
    <col min="11780" max="11781" width="14.5703125" style="115" customWidth="1"/>
    <col min="11782" max="11782" width="4.140625" style="115" customWidth="1"/>
    <col min="11783" max="12032" width="9.140625" style="115"/>
    <col min="12033" max="12033" width="50.7109375" style="115" customWidth="1"/>
    <col min="12034" max="12034" width="14.42578125" style="115" customWidth="1"/>
    <col min="12035" max="12035" width="13.5703125" style="115" customWidth="1"/>
    <col min="12036" max="12037" width="14.5703125" style="115" customWidth="1"/>
    <col min="12038" max="12038" width="4.140625" style="115" customWidth="1"/>
    <col min="12039" max="12288" width="9.140625" style="115"/>
    <col min="12289" max="12289" width="50.7109375" style="115" customWidth="1"/>
    <col min="12290" max="12290" width="14.42578125" style="115" customWidth="1"/>
    <col min="12291" max="12291" width="13.5703125" style="115" customWidth="1"/>
    <col min="12292" max="12293" width="14.5703125" style="115" customWidth="1"/>
    <col min="12294" max="12294" width="4.140625" style="115" customWidth="1"/>
    <col min="12295" max="12544" width="9.140625" style="115"/>
    <col min="12545" max="12545" width="50.7109375" style="115" customWidth="1"/>
    <col min="12546" max="12546" width="14.42578125" style="115" customWidth="1"/>
    <col min="12547" max="12547" width="13.5703125" style="115" customWidth="1"/>
    <col min="12548" max="12549" width="14.5703125" style="115" customWidth="1"/>
    <col min="12550" max="12550" width="4.140625" style="115" customWidth="1"/>
    <col min="12551" max="12800" width="9.140625" style="115"/>
    <col min="12801" max="12801" width="50.7109375" style="115" customWidth="1"/>
    <col min="12802" max="12802" width="14.42578125" style="115" customWidth="1"/>
    <col min="12803" max="12803" width="13.5703125" style="115" customWidth="1"/>
    <col min="12804" max="12805" width="14.5703125" style="115" customWidth="1"/>
    <col min="12806" max="12806" width="4.140625" style="115" customWidth="1"/>
    <col min="12807" max="13056" width="9.140625" style="115"/>
    <col min="13057" max="13057" width="50.7109375" style="115" customWidth="1"/>
    <col min="13058" max="13058" width="14.42578125" style="115" customWidth="1"/>
    <col min="13059" max="13059" width="13.5703125" style="115" customWidth="1"/>
    <col min="13060" max="13061" width="14.5703125" style="115" customWidth="1"/>
    <col min="13062" max="13062" width="4.140625" style="115" customWidth="1"/>
    <col min="13063" max="13312" width="9.140625" style="115"/>
    <col min="13313" max="13313" width="50.7109375" style="115" customWidth="1"/>
    <col min="13314" max="13314" width="14.42578125" style="115" customWidth="1"/>
    <col min="13315" max="13315" width="13.5703125" style="115" customWidth="1"/>
    <col min="13316" max="13317" width="14.5703125" style="115" customWidth="1"/>
    <col min="13318" max="13318" width="4.140625" style="115" customWidth="1"/>
    <col min="13319" max="13568" width="9.140625" style="115"/>
    <col min="13569" max="13569" width="50.7109375" style="115" customWidth="1"/>
    <col min="13570" max="13570" width="14.42578125" style="115" customWidth="1"/>
    <col min="13571" max="13571" width="13.5703125" style="115" customWidth="1"/>
    <col min="13572" max="13573" width="14.5703125" style="115" customWidth="1"/>
    <col min="13574" max="13574" width="4.140625" style="115" customWidth="1"/>
    <col min="13575" max="13824" width="9.140625" style="115"/>
    <col min="13825" max="13825" width="50.7109375" style="115" customWidth="1"/>
    <col min="13826" max="13826" width="14.42578125" style="115" customWidth="1"/>
    <col min="13827" max="13827" width="13.5703125" style="115" customWidth="1"/>
    <col min="13828" max="13829" width="14.5703125" style="115" customWidth="1"/>
    <col min="13830" max="13830" width="4.140625" style="115" customWidth="1"/>
    <col min="13831" max="14080" width="9.140625" style="115"/>
    <col min="14081" max="14081" width="50.7109375" style="115" customWidth="1"/>
    <col min="14082" max="14082" width="14.42578125" style="115" customWidth="1"/>
    <col min="14083" max="14083" width="13.5703125" style="115" customWidth="1"/>
    <col min="14084" max="14085" width="14.5703125" style="115" customWidth="1"/>
    <col min="14086" max="14086" width="4.140625" style="115" customWidth="1"/>
    <col min="14087" max="14336" width="9.140625" style="115"/>
    <col min="14337" max="14337" width="50.7109375" style="115" customWidth="1"/>
    <col min="14338" max="14338" width="14.42578125" style="115" customWidth="1"/>
    <col min="14339" max="14339" width="13.5703125" style="115" customWidth="1"/>
    <col min="14340" max="14341" width="14.5703125" style="115" customWidth="1"/>
    <col min="14342" max="14342" width="4.140625" style="115" customWidth="1"/>
    <col min="14343" max="14592" width="9.140625" style="115"/>
    <col min="14593" max="14593" width="50.7109375" style="115" customWidth="1"/>
    <col min="14594" max="14594" width="14.42578125" style="115" customWidth="1"/>
    <col min="14595" max="14595" width="13.5703125" style="115" customWidth="1"/>
    <col min="14596" max="14597" width="14.5703125" style="115" customWidth="1"/>
    <col min="14598" max="14598" width="4.140625" style="115" customWidth="1"/>
    <col min="14599" max="14848" width="9.140625" style="115"/>
    <col min="14849" max="14849" width="50.7109375" style="115" customWidth="1"/>
    <col min="14850" max="14850" width="14.42578125" style="115" customWidth="1"/>
    <col min="14851" max="14851" width="13.5703125" style="115" customWidth="1"/>
    <col min="14852" max="14853" width="14.5703125" style="115" customWidth="1"/>
    <col min="14854" max="14854" width="4.140625" style="115" customWidth="1"/>
    <col min="14855" max="15104" width="9.140625" style="115"/>
    <col min="15105" max="15105" width="50.7109375" style="115" customWidth="1"/>
    <col min="15106" max="15106" width="14.42578125" style="115" customWidth="1"/>
    <col min="15107" max="15107" width="13.5703125" style="115" customWidth="1"/>
    <col min="15108" max="15109" width="14.5703125" style="115" customWidth="1"/>
    <col min="15110" max="15110" width="4.140625" style="115" customWidth="1"/>
    <col min="15111" max="15360" width="9.140625" style="115"/>
    <col min="15361" max="15361" width="50.7109375" style="115" customWidth="1"/>
    <col min="15362" max="15362" width="14.42578125" style="115" customWidth="1"/>
    <col min="15363" max="15363" width="13.5703125" style="115" customWidth="1"/>
    <col min="15364" max="15365" width="14.5703125" style="115" customWidth="1"/>
    <col min="15366" max="15366" width="4.140625" style="115" customWidth="1"/>
    <col min="15367" max="15616" width="9.140625" style="115"/>
    <col min="15617" max="15617" width="50.7109375" style="115" customWidth="1"/>
    <col min="15618" max="15618" width="14.42578125" style="115" customWidth="1"/>
    <col min="15619" max="15619" width="13.5703125" style="115" customWidth="1"/>
    <col min="15620" max="15621" width="14.5703125" style="115" customWidth="1"/>
    <col min="15622" max="15622" width="4.140625" style="115" customWidth="1"/>
    <col min="15623" max="15872" width="9.140625" style="115"/>
    <col min="15873" max="15873" width="50.7109375" style="115" customWidth="1"/>
    <col min="15874" max="15874" width="14.42578125" style="115" customWidth="1"/>
    <col min="15875" max="15875" width="13.5703125" style="115" customWidth="1"/>
    <col min="15876" max="15877" width="14.5703125" style="115" customWidth="1"/>
    <col min="15878" max="15878" width="4.140625" style="115" customWidth="1"/>
    <col min="15879" max="16128" width="9.140625" style="115"/>
    <col min="16129" max="16129" width="50.7109375" style="115" customWidth="1"/>
    <col min="16130" max="16130" width="14.42578125" style="115" customWidth="1"/>
    <col min="16131" max="16131" width="13.5703125" style="115" customWidth="1"/>
    <col min="16132" max="16133" width="14.5703125" style="115" customWidth="1"/>
    <col min="16134" max="16134" width="4.140625" style="115" customWidth="1"/>
    <col min="16135" max="16384" width="9.140625" style="115"/>
  </cols>
  <sheetData>
    <row r="1" spans="1:6" s="151" customFormat="1" ht="18" x14ac:dyDescent="0.25">
      <c r="A1" s="149"/>
      <c r="B1" s="803" t="s">
        <v>643</v>
      </c>
      <c r="C1" s="804"/>
      <c r="D1" s="804"/>
      <c r="E1" s="805"/>
      <c r="F1" s="150"/>
    </row>
    <row r="2" spans="1:6" ht="13.5" thickBot="1" x14ac:dyDescent="0.25">
      <c r="A2" s="152"/>
      <c r="B2" s="806"/>
      <c r="C2" s="806"/>
      <c r="D2" s="806"/>
      <c r="E2" s="807"/>
      <c r="F2" s="153"/>
    </row>
    <row r="3" spans="1:6" s="116" customFormat="1" x14ac:dyDescent="0.2">
      <c r="A3" s="154" t="s">
        <v>307</v>
      </c>
      <c r="B3" s="808" t="s">
        <v>308</v>
      </c>
      <c r="C3" s="809" t="s">
        <v>309</v>
      </c>
      <c r="D3" s="808" t="s">
        <v>168</v>
      </c>
      <c r="E3" s="810" t="s">
        <v>310</v>
      </c>
      <c r="F3" s="155"/>
    </row>
    <row r="4" spans="1:6" ht="13.5" thickBot="1" x14ac:dyDescent="0.25">
      <c r="A4" s="156"/>
      <c r="B4" s="811" t="s">
        <v>212</v>
      </c>
      <c r="C4" s="812" t="s">
        <v>212</v>
      </c>
      <c r="D4" s="811" t="s">
        <v>212</v>
      </c>
      <c r="E4" s="813" t="s">
        <v>212</v>
      </c>
      <c r="F4" s="153"/>
    </row>
    <row r="5" spans="1:6" x14ac:dyDescent="0.2">
      <c r="A5" s="152"/>
      <c r="B5" s="814"/>
      <c r="C5" s="815"/>
      <c r="D5" s="806"/>
      <c r="E5" s="816"/>
      <c r="F5" s="757"/>
    </row>
    <row r="6" spans="1:6" x14ac:dyDescent="0.2">
      <c r="A6" s="163" t="s">
        <v>583</v>
      </c>
      <c r="B6" s="814"/>
      <c r="C6" s="814"/>
      <c r="D6" s="761"/>
      <c r="E6" s="816"/>
      <c r="F6" s="757"/>
    </row>
    <row r="7" spans="1:6" x14ac:dyDescent="0.2">
      <c r="A7" s="152"/>
      <c r="B7" s="814"/>
      <c r="C7" s="814"/>
      <c r="D7" s="761"/>
      <c r="E7" s="816"/>
      <c r="F7" s="757"/>
    </row>
    <row r="8" spans="1:6" x14ac:dyDescent="0.2">
      <c r="A8" s="728" t="s">
        <v>652</v>
      </c>
      <c r="B8" s="817">
        <f>55000+24174+34345</f>
        <v>113519</v>
      </c>
      <c r="C8" s="817">
        <f>45888.77+20436.59+25758.72+1595.21</f>
        <v>93679.290000000008</v>
      </c>
      <c r="D8" s="829">
        <f>B8</f>
        <v>113519</v>
      </c>
      <c r="E8" s="816">
        <f>SUM(D8-B8)</f>
        <v>0</v>
      </c>
      <c r="F8" s="757"/>
    </row>
    <row r="9" spans="1:6" x14ac:dyDescent="0.2">
      <c r="A9" s="152"/>
      <c r="B9" s="817"/>
      <c r="C9" s="814"/>
      <c r="D9" s="829"/>
      <c r="E9" s="816"/>
      <c r="F9" s="757"/>
    </row>
    <row r="10" spans="1:6" x14ac:dyDescent="0.2">
      <c r="A10" s="160" t="s">
        <v>580</v>
      </c>
      <c r="B10" s="817">
        <v>78000</v>
      </c>
      <c r="C10" s="817">
        <v>71500</v>
      </c>
      <c r="D10" s="829">
        <f t="shared" ref="D10:D22" si="0">B10</f>
        <v>78000</v>
      </c>
      <c r="E10" s="816">
        <f>SUM(D10-B10)</f>
        <v>0</v>
      </c>
      <c r="F10" s="757"/>
    </row>
    <row r="11" spans="1:6" x14ac:dyDescent="0.2">
      <c r="A11" s="152"/>
      <c r="B11" s="814"/>
      <c r="C11" s="814"/>
      <c r="D11" s="829"/>
      <c r="E11" s="816"/>
      <c r="F11" s="757"/>
    </row>
    <row r="12" spans="1:6" x14ac:dyDescent="0.2">
      <c r="A12" s="728" t="s">
        <v>651</v>
      </c>
      <c r="B12" s="817">
        <f>15000+20000</f>
        <v>35000</v>
      </c>
      <c r="C12" s="817">
        <f>7970.77+15000</f>
        <v>22970.77</v>
      </c>
      <c r="D12" s="829">
        <f t="shared" si="0"/>
        <v>35000</v>
      </c>
      <c r="E12" s="816">
        <f>SUM(D12-B12)</f>
        <v>0</v>
      </c>
      <c r="F12" s="757"/>
    </row>
    <row r="13" spans="1:6" x14ac:dyDescent="0.2">
      <c r="A13" s="152"/>
      <c r="B13" s="814"/>
      <c r="C13" s="814"/>
      <c r="D13" s="829"/>
      <c r="E13" s="816"/>
      <c r="F13" s="757"/>
    </row>
    <row r="14" spans="1:6" x14ac:dyDescent="0.2">
      <c r="A14" s="728" t="s">
        <v>579</v>
      </c>
      <c r="B14" s="820">
        <v>8000</v>
      </c>
      <c r="C14" s="817">
        <v>8000</v>
      </c>
      <c r="D14" s="829">
        <f t="shared" si="0"/>
        <v>8000</v>
      </c>
      <c r="E14" s="816">
        <f>SUM(D14-B14)</f>
        <v>0</v>
      </c>
      <c r="F14" s="757"/>
    </row>
    <row r="15" spans="1:6" x14ac:dyDescent="0.2">
      <c r="A15" s="152"/>
      <c r="B15" s="814"/>
      <c r="C15" s="814"/>
      <c r="D15" s="829"/>
      <c r="E15" s="816"/>
      <c r="F15" s="757"/>
    </row>
    <row r="16" spans="1:6" x14ac:dyDescent="0.2">
      <c r="A16" s="160" t="s">
        <v>526</v>
      </c>
      <c r="B16" s="820">
        <v>12250</v>
      </c>
      <c r="C16" s="817">
        <v>9187.5</v>
      </c>
      <c r="D16" s="829">
        <f t="shared" si="0"/>
        <v>12250</v>
      </c>
      <c r="E16" s="816">
        <f>SUM(D16-B16)</f>
        <v>0</v>
      </c>
      <c r="F16" s="757"/>
    </row>
    <row r="17" spans="1:6" x14ac:dyDescent="0.2">
      <c r="A17" s="160"/>
      <c r="B17" s="820"/>
      <c r="C17" s="817"/>
      <c r="D17" s="829"/>
      <c r="E17" s="816"/>
      <c r="F17" s="757"/>
    </row>
    <row r="18" spans="1:6" x14ac:dyDescent="0.2">
      <c r="A18" s="160" t="s">
        <v>697</v>
      </c>
      <c r="B18" s="820">
        <v>5500</v>
      </c>
      <c r="C18" s="817">
        <v>4125</v>
      </c>
      <c r="D18" s="829">
        <f t="shared" ref="D18" si="1">B18</f>
        <v>5500</v>
      </c>
      <c r="E18" s="816">
        <f t="shared" ref="E18" si="2">SUM(D18-B18)</f>
        <v>0</v>
      </c>
      <c r="F18" s="757"/>
    </row>
    <row r="19" spans="1:6" x14ac:dyDescent="0.2">
      <c r="A19" s="152"/>
      <c r="B19" s="814"/>
      <c r="C19" s="814"/>
      <c r="D19" s="829"/>
      <c r="E19" s="816"/>
      <c r="F19" s="757"/>
    </row>
    <row r="20" spans="1:6" x14ac:dyDescent="0.2">
      <c r="A20" s="728" t="s">
        <v>413</v>
      </c>
      <c r="B20" s="817">
        <v>3000</v>
      </c>
      <c r="C20" s="817">
        <v>1109</v>
      </c>
      <c r="D20" s="829">
        <f t="shared" si="0"/>
        <v>3000</v>
      </c>
      <c r="E20" s="816">
        <f>SUM(D20-B20)</f>
        <v>0</v>
      </c>
      <c r="F20" s="757"/>
    </row>
    <row r="21" spans="1:6" x14ac:dyDescent="0.2">
      <c r="A21" s="728"/>
      <c r="B21" s="817"/>
      <c r="C21" s="817"/>
      <c r="D21" s="829"/>
      <c r="E21" s="816"/>
      <c r="F21" s="757"/>
    </row>
    <row r="22" spans="1:6" x14ac:dyDescent="0.2">
      <c r="A22" s="728" t="s">
        <v>679</v>
      </c>
      <c r="B22" s="817">
        <v>2000</v>
      </c>
      <c r="C22" s="817">
        <v>312</v>
      </c>
      <c r="D22" s="829">
        <f t="shared" si="0"/>
        <v>2000</v>
      </c>
      <c r="E22" s="816">
        <f t="shared" ref="E22" si="3">SUM(D22-B22)</f>
        <v>0</v>
      </c>
      <c r="F22" s="757"/>
    </row>
    <row r="23" spans="1:6" x14ac:dyDescent="0.2">
      <c r="A23" s="152"/>
      <c r="B23" s="814"/>
      <c r="C23" s="814"/>
      <c r="D23" s="806"/>
      <c r="E23" s="816"/>
      <c r="F23" s="757"/>
    </row>
    <row r="24" spans="1:6" x14ac:dyDescent="0.2">
      <c r="A24" s="422" t="s">
        <v>311</v>
      </c>
      <c r="B24" s="818">
        <f>SUM(B5:B23)</f>
        <v>257269</v>
      </c>
      <c r="C24" s="818">
        <f>SUM(C5:C23)</f>
        <v>210883.56</v>
      </c>
      <c r="D24" s="818">
        <f>SUM(D5:D23)</f>
        <v>257269</v>
      </c>
      <c r="E24" s="819">
        <f>SUM(E5:E23)</f>
        <v>0</v>
      </c>
      <c r="F24" s="757"/>
    </row>
    <row r="25" spans="1:6" x14ac:dyDescent="0.2">
      <c r="A25" s="152"/>
      <c r="B25" s="814"/>
      <c r="C25" s="814"/>
      <c r="D25" s="761"/>
      <c r="E25" s="816"/>
      <c r="F25" s="757"/>
    </row>
    <row r="26" spans="1:6" x14ac:dyDescent="0.2">
      <c r="A26" s="163" t="s">
        <v>581</v>
      </c>
      <c r="B26" s="814"/>
      <c r="C26" s="814"/>
      <c r="D26" s="761"/>
      <c r="E26" s="816"/>
      <c r="F26" s="757"/>
    </row>
    <row r="27" spans="1:6" x14ac:dyDescent="0.2">
      <c r="A27" s="756"/>
      <c r="B27" s="814"/>
      <c r="C27" s="814"/>
      <c r="D27" s="761"/>
      <c r="E27" s="816"/>
      <c r="F27" s="757"/>
    </row>
    <row r="28" spans="1:6" x14ac:dyDescent="0.2">
      <c r="A28" s="728" t="s">
        <v>525</v>
      </c>
      <c r="B28" s="817">
        <f>7000+6500+750+2000+600+52.99+1819+60+3091</f>
        <v>21872.99</v>
      </c>
      <c r="C28" s="817">
        <f>3500+6779.69+750+2000+380+52.99+1819+60+190+4500+250</f>
        <v>20281.68</v>
      </c>
      <c r="D28" s="829">
        <f t="shared" ref="D28" si="4">B28</f>
        <v>21872.99</v>
      </c>
      <c r="E28" s="816">
        <f>SUM(D28-B28)</f>
        <v>0</v>
      </c>
      <c r="F28" s="757"/>
    </row>
    <row r="29" spans="1:6" x14ac:dyDescent="0.2">
      <c r="A29" s="152"/>
      <c r="B29" s="817"/>
      <c r="C29" s="814"/>
      <c r="D29" s="829"/>
      <c r="E29" s="816"/>
      <c r="F29" s="757"/>
    </row>
    <row r="30" spans="1:6" x14ac:dyDescent="0.2">
      <c r="A30" s="160" t="s">
        <v>618</v>
      </c>
      <c r="B30" s="820">
        <v>20000</v>
      </c>
      <c r="C30" s="817">
        <v>20000</v>
      </c>
      <c r="D30" s="829">
        <f>B30</f>
        <v>20000</v>
      </c>
      <c r="E30" s="816">
        <f>SUM(D30-B30)</f>
        <v>0</v>
      </c>
      <c r="F30" s="757"/>
    </row>
    <row r="31" spans="1:6" x14ac:dyDescent="0.2">
      <c r="A31" s="157"/>
      <c r="B31" s="820"/>
      <c r="C31" s="814"/>
      <c r="D31" s="829"/>
      <c r="E31" s="816"/>
      <c r="F31" s="757"/>
    </row>
    <row r="32" spans="1:6" x14ac:dyDescent="0.2">
      <c r="A32" s="160" t="s">
        <v>680</v>
      </c>
      <c r="B32" s="820">
        <v>50000</v>
      </c>
      <c r="C32" s="817">
        <v>50000</v>
      </c>
      <c r="D32" s="829">
        <f t="shared" ref="D32" si="5">B32</f>
        <v>50000</v>
      </c>
      <c r="E32" s="816">
        <f>SUM(D32-B32)</f>
        <v>0</v>
      </c>
      <c r="F32" s="757"/>
    </row>
    <row r="33" spans="1:6" x14ac:dyDescent="0.2">
      <c r="A33" s="152"/>
      <c r="B33" s="814"/>
      <c r="C33" s="814"/>
      <c r="D33" s="806"/>
      <c r="E33" s="816"/>
      <c r="F33" s="757"/>
    </row>
    <row r="34" spans="1:6" x14ac:dyDescent="0.2">
      <c r="A34" s="422" t="s">
        <v>311</v>
      </c>
      <c r="B34" s="818">
        <f>SUM(B25:B33)</f>
        <v>91872.99</v>
      </c>
      <c r="C34" s="818">
        <f>SUM(C25:C33)</f>
        <v>90281.68</v>
      </c>
      <c r="D34" s="818">
        <f>SUM(D25:D33)</f>
        <v>91872.99</v>
      </c>
      <c r="E34" s="819">
        <f>SUM(E25:E33)</f>
        <v>0</v>
      </c>
      <c r="F34" s="757"/>
    </row>
    <row r="35" spans="1:6" x14ac:dyDescent="0.2">
      <c r="A35" s="152"/>
      <c r="B35" s="814"/>
      <c r="C35" s="814"/>
      <c r="D35" s="761"/>
      <c r="E35" s="816"/>
      <c r="F35" s="757"/>
    </row>
    <row r="36" spans="1:6" x14ac:dyDescent="0.2">
      <c r="A36" s="404" t="s">
        <v>434</v>
      </c>
      <c r="B36" s="820"/>
      <c r="C36" s="817"/>
      <c r="D36" s="820"/>
      <c r="E36" s="821"/>
      <c r="F36" s="757"/>
    </row>
    <row r="37" spans="1:6" x14ac:dyDescent="0.2">
      <c r="A37" s="164"/>
      <c r="B37" s="820"/>
      <c r="C37" s="817"/>
      <c r="D37" s="823"/>
      <c r="E37" s="816"/>
      <c r="F37" s="757"/>
    </row>
    <row r="38" spans="1:6" x14ac:dyDescent="0.2">
      <c r="A38" s="164" t="s">
        <v>666</v>
      </c>
      <c r="B38" s="820">
        <f>12500+2500</f>
        <v>15000</v>
      </c>
      <c r="C38" s="817">
        <f>12500+2500</f>
        <v>15000</v>
      </c>
      <c r="D38" s="829">
        <f t="shared" ref="D38:D42" si="6">B38</f>
        <v>15000</v>
      </c>
      <c r="E38" s="816">
        <f>SUM(D38-B38)</f>
        <v>0</v>
      </c>
      <c r="F38" s="757"/>
    </row>
    <row r="39" spans="1:6" x14ac:dyDescent="0.2">
      <c r="A39" s="164"/>
      <c r="B39" s="820"/>
      <c r="C39" s="817"/>
      <c r="D39" s="829"/>
      <c r="E39" s="816"/>
      <c r="F39" s="757"/>
    </row>
    <row r="40" spans="1:6" x14ac:dyDescent="0.2">
      <c r="A40" s="164" t="s">
        <v>700</v>
      </c>
      <c r="B40" s="820">
        <v>5000</v>
      </c>
      <c r="C40" s="817">
        <v>5000</v>
      </c>
      <c r="D40" s="829">
        <f t="shared" si="6"/>
        <v>5000</v>
      </c>
      <c r="E40" s="816">
        <f>SUM(D40-B40)</f>
        <v>0</v>
      </c>
      <c r="F40" s="757"/>
    </row>
    <row r="41" spans="1:6" x14ac:dyDescent="0.2">
      <c r="A41" s="164"/>
      <c r="B41" s="820"/>
      <c r="C41" s="817"/>
      <c r="D41" s="829"/>
      <c r="E41" s="816"/>
      <c r="F41" s="757"/>
    </row>
    <row r="42" spans="1:6" x14ac:dyDescent="0.2">
      <c r="A42" s="164" t="s">
        <v>653</v>
      </c>
      <c r="B42" s="820">
        <v>5000</v>
      </c>
      <c r="C42" s="817"/>
      <c r="D42" s="829">
        <f t="shared" si="6"/>
        <v>5000</v>
      </c>
      <c r="E42" s="816">
        <f t="shared" ref="E42" si="7">SUM(D42-B42)</f>
        <v>0</v>
      </c>
      <c r="F42" s="757"/>
    </row>
    <row r="43" spans="1:6" x14ac:dyDescent="0.2">
      <c r="A43" s="164"/>
      <c r="B43" s="820"/>
      <c r="C43" s="814"/>
      <c r="D43" s="822"/>
      <c r="E43" s="816"/>
      <c r="F43" s="757"/>
    </row>
    <row r="44" spans="1:6" x14ac:dyDescent="0.2">
      <c r="A44" s="422" t="s">
        <v>311</v>
      </c>
      <c r="B44" s="818">
        <f>SUM(B35:B43)</f>
        <v>25000</v>
      </c>
      <c r="C44" s="818">
        <f>SUM(C35:C43)</f>
        <v>20000</v>
      </c>
      <c r="D44" s="818">
        <f>SUM(D35:D43)</f>
        <v>25000</v>
      </c>
      <c r="E44" s="819">
        <f>SUM(E35:E43)</f>
        <v>0</v>
      </c>
      <c r="F44" s="757"/>
    </row>
    <row r="45" spans="1:6" x14ac:dyDescent="0.2">
      <c r="A45" s="152"/>
      <c r="B45" s="817"/>
      <c r="C45" s="817"/>
      <c r="D45" s="829"/>
      <c r="E45" s="816"/>
      <c r="F45" s="757"/>
    </row>
    <row r="46" spans="1:6" x14ac:dyDescent="0.2">
      <c r="A46" s="163" t="s">
        <v>524</v>
      </c>
      <c r="B46" s="820"/>
      <c r="C46" s="817"/>
      <c r="D46" s="820"/>
      <c r="E46" s="816"/>
      <c r="F46" s="757"/>
    </row>
    <row r="47" spans="1:6" x14ac:dyDescent="0.2">
      <c r="A47" s="163"/>
      <c r="B47" s="820"/>
      <c r="C47" s="817"/>
      <c r="D47" s="820"/>
      <c r="E47" s="816"/>
      <c r="F47" s="757"/>
    </row>
    <row r="48" spans="1:6" x14ac:dyDescent="0.2">
      <c r="A48" s="760" t="s">
        <v>701</v>
      </c>
      <c r="B48" s="820">
        <f>8618.74+5393.75</f>
        <v>14012.49</v>
      </c>
      <c r="C48" s="817">
        <f>2350</f>
        <v>2350</v>
      </c>
      <c r="D48" s="829">
        <f t="shared" ref="D48:D68" si="8">B48</f>
        <v>14012.49</v>
      </c>
      <c r="E48" s="816">
        <f>SUM(D48-B48)</f>
        <v>0</v>
      </c>
      <c r="F48" s="757"/>
    </row>
    <row r="49" spans="1:6" x14ac:dyDescent="0.2">
      <c r="A49" s="164"/>
      <c r="B49" s="820"/>
      <c r="C49" s="817"/>
      <c r="D49" s="829"/>
      <c r="E49" s="816"/>
      <c r="F49" s="757"/>
    </row>
    <row r="50" spans="1:6" x14ac:dyDescent="0.2">
      <c r="A50" s="164" t="s">
        <v>681</v>
      </c>
      <c r="B50" s="820">
        <f>10000+2750</f>
        <v>12750</v>
      </c>
      <c r="C50" s="817">
        <v>2750</v>
      </c>
      <c r="D50" s="829">
        <f t="shared" ref="D50" si="9">B50</f>
        <v>12750</v>
      </c>
      <c r="E50" s="816">
        <f>SUM(D50-B50)</f>
        <v>0</v>
      </c>
      <c r="F50" s="757"/>
    </row>
    <row r="51" spans="1:6" x14ac:dyDescent="0.2">
      <c r="A51" s="164"/>
      <c r="B51" s="820"/>
      <c r="C51" s="817"/>
      <c r="D51" s="829"/>
      <c r="E51" s="816"/>
      <c r="F51" s="757"/>
    </row>
    <row r="52" spans="1:6" x14ac:dyDescent="0.2">
      <c r="A52" s="164" t="s">
        <v>667</v>
      </c>
      <c r="B52" s="820">
        <v>25000</v>
      </c>
      <c r="C52" s="817">
        <v>13750</v>
      </c>
      <c r="D52" s="829">
        <f t="shared" si="8"/>
        <v>25000</v>
      </c>
      <c r="E52" s="816">
        <f>SUM(D52-B52)</f>
        <v>0</v>
      </c>
      <c r="F52" s="757"/>
    </row>
    <row r="53" spans="1:6" x14ac:dyDescent="0.2">
      <c r="A53" s="164"/>
      <c r="B53" s="820"/>
      <c r="C53" s="817"/>
      <c r="D53" s="829"/>
      <c r="E53" s="816"/>
      <c r="F53" s="757"/>
    </row>
    <row r="54" spans="1:6" x14ac:dyDescent="0.2">
      <c r="A54" s="164" t="s">
        <v>685</v>
      </c>
      <c r="B54" s="820">
        <v>11415.31</v>
      </c>
      <c r="C54" s="817">
        <v>11415.31</v>
      </c>
      <c r="D54" s="829">
        <f t="shared" si="8"/>
        <v>11415.31</v>
      </c>
      <c r="E54" s="816">
        <f>SUM(D54-B54)</f>
        <v>0</v>
      </c>
      <c r="F54" s="757"/>
    </row>
    <row r="55" spans="1:6" x14ac:dyDescent="0.2">
      <c r="A55" s="164"/>
      <c r="B55" s="820"/>
      <c r="C55" s="817"/>
      <c r="D55" s="829"/>
      <c r="E55" s="816"/>
      <c r="F55" s="757"/>
    </row>
    <row r="56" spans="1:6" x14ac:dyDescent="0.2">
      <c r="A56" s="164" t="s">
        <v>684</v>
      </c>
      <c r="B56" s="820">
        <v>25000</v>
      </c>
      <c r="C56" s="817">
        <v>6049.46</v>
      </c>
      <c r="D56" s="829">
        <f t="shared" si="8"/>
        <v>25000</v>
      </c>
      <c r="E56" s="816">
        <f>SUM(D56-B56)</f>
        <v>0</v>
      </c>
      <c r="F56" s="757"/>
    </row>
    <row r="57" spans="1:6" x14ac:dyDescent="0.2">
      <c r="A57" s="164"/>
      <c r="B57" s="820"/>
      <c r="C57" s="817"/>
      <c r="D57" s="829"/>
      <c r="E57" s="816"/>
      <c r="F57" s="757"/>
    </row>
    <row r="58" spans="1:6" x14ac:dyDescent="0.2">
      <c r="A58" s="164" t="s">
        <v>654</v>
      </c>
      <c r="B58" s="820">
        <v>15000</v>
      </c>
      <c r="C58" s="817">
        <v>10980</v>
      </c>
      <c r="D58" s="829">
        <f t="shared" si="8"/>
        <v>15000</v>
      </c>
      <c r="E58" s="816">
        <f>SUM(D58-B58)</f>
        <v>0</v>
      </c>
      <c r="F58" s="757"/>
    </row>
    <row r="59" spans="1:6" x14ac:dyDescent="0.2">
      <c r="A59" s="164"/>
      <c r="B59" s="820"/>
      <c r="C59" s="817"/>
      <c r="D59" s="829"/>
      <c r="E59" s="816"/>
      <c r="F59" s="757"/>
    </row>
    <row r="60" spans="1:6" x14ac:dyDescent="0.2">
      <c r="A60" s="164" t="s">
        <v>631</v>
      </c>
      <c r="B60" s="820">
        <v>2000</v>
      </c>
      <c r="C60" s="817">
        <v>2000</v>
      </c>
      <c r="D60" s="829">
        <f t="shared" si="8"/>
        <v>2000</v>
      </c>
      <c r="E60" s="816">
        <f>SUM(D60-B60)</f>
        <v>0</v>
      </c>
      <c r="F60" s="757"/>
    </row>
    <row r="61" spans="1:6" x14ac:dyDescent="0.2">
      <c r="A61" s="164"/>
      <c r="B61" s="820"/>
      <c r="C61" s="817"/>
      <c r="D61" s="829"/>
      <c r="E61" s="816"/>
      <c r="F61" s="757"/>
    </row>
    <row r="62" spans="1:6" x14ac:dyDescent="0.2">
      <c r="A62" s="164" t="s">
        <v>620</v>
      </c>
      <c r="B62" s="820">
        <v>34833</v>
      </c>
      <c r="C62" s="817">
        <v>34833</v>
      </c>
      <c r="D62" s="829">
        <f t="shared" si="8"/>
        <v>34833</v>
      </c>
      <c r="E62" s="816">
        <f>SUM(D62-B62)</f>
        <v>0</v>
      </c>
      <c r="F62" s="757"/>
    </row>
    <row r="63" spans="1:6" x14ac:dyDescent="0.2">
      <c r="A63" s="164"/>
      <c r="B63" s="820"/>
      <c r="C63" s="817"/>
      <c r="D63" s="829"/>
      <c r="E63" s="816"/>
      <c r="F63" s="757"/>
    </row>
    <row r="64" spans="1:6" x14ac:dyDescent="0.2">
      <c r="A64" s="164" t="s">
        <v>665</v>
      </c>
      <c r="B64" s="820">
        <v>6335</v>
      </c>
      <c r="C64" s="817">
        <v>6335</v>
      </c>
      <c r="D64" s="829">
        <f t="shared" ref="D64" si="10">B64</f>
        <v>6335</v>
      </c>
      <c r="E64" s="816">
        <f t="shared" ref="E64" si="11">SUM(D64-B64)</f>
        <v>0</v>
      </c>
      <c r="F64" s="757"/>
    </row>
    <row r="65" spans="1:9" x14ac:dyDescent="0.2">
      <c r="A65" s="164"/>
      <c r="B65" s="820"/>
      <c r="C65" s="817"/>
      <c r="D65" s="829"/>
      <c r="E65" s="816"/>
      <c r="F65" s="757"/>
    </row>
    <row r="66" spans="1:9" x14ac:dyDescent="0.2">
      <c r="A66" s="164" t="s">
        <v>682</v>
      </c>
      <c r="B66" s="820">
        <v>20000</v>
      </c>
      <c r="C66" s="817">
        <v>6615.43</v>
      </c>
      <c r="D66" s="829">
        <f t="shared" ref="D66" si="12">B66</f>
        <v>20000</v>
      </c>
      <c r="E66" s="816">
        <f t="shared" ref="E66" si="13">SUM(D66-B66)</f>
        <v>0</v>
      </c>
      <c r="F66" s="757"/>
    </row>
    <row r="67" spans="1:9" x14ac:dyDescent="0.2">
      <c r="A67" s="164"/>
      <c r="B67" s="820"/>
      <c r="C67" s="817"/>
      <c r="D67" s="829"/>
      <c r="E67" s="816"/>
      <c r="F67" s="757"/>
    </row>
    <row r="68" spans="1:9" x14ac:dyDescent="0.2">
      <c r="A68" s="164" t="s">
        <v>639</v>
      </c>
      <c r="B68" s="820">
        <v>7000</v>
      </c>
      <c r="C68" s="817"/>
      <c r="D68" s="829">
        <f t="shared" si="8"/>
        <v>7000</v>
      </c>
      <c r="E68" s="816">
        <f t="shared" ref="E68" si="14">SUM(D68-B68)</f>
        <v>0</v>
      </c>
      <c r="F68" s="757"/>
    </row>
    <row r="69" spans="1:9" x14ac:dyDescent="0.2">
      <c r="A69" s="164"/>
      <c r="B69" s="820"/>
      <c r="C69" s="817"/>
      <c r="D69" s="829"/>
      <c r="E69" s="816"/>
      <c r="F69" s="757"/>
    </row>
    <row r="70" spans="1:9" x14ac:dyDescent="0.2">
      <c r="A70" s="164" t="s">
        <v>696</v>
      </c>
      <c r="B70" s="820">
        <v>17000</v>
      </c>
      <c r="C70" s="817">
        <v>17000</v>
      </c>
      <c r="D70" s="829">
        <f t="shared" ref="D70" si="15">B70</f>
        <v>17000</v>
      </c>
      <c r="E70" s="816">
        <f t="shared" ref="E70" si="16">SUM(D70-B70)</f>
        <v>0</v>
      </c>
      <c r="F70" s="757"/>
    </row>
    <row r="71" spans="1:9" x14ac:dyDescent="0.2">
      <c r="A71" s="164"/>
      <c r="B71" s="820"/>
      <c r="C71" s="817"/>
      <c r="D71" s="829"/>
      <c r="E71" s="816"/>
      <c r="F71" s="757"/>
    </row>
    <row r="72" spans="1:9" x14ac:dyDescent="0.2">
      <c r="A72" s="164" t="s">
        <v>683</v>
      </c>
      <c r="B72" s="820">
        <v>8500</v>
      </c>
      <c r="C72" s="817">
        <v>8500</v>
      </c>
      <c r="D72" s="829">
        <f t="shared" ref="D72" si="17">B72</f>
        <v>8500</v>
      </c>
      <c r="E72" s="816">
        <f t="shared" ref="E72" si="18">SUM(D72-B72)</f>
        <v>0</v>
      </c>
      <c r="F72" s="757"/>
    </row>
    <row r="73" spans="1:9" x14ac:dyDescent="0.2">
      <c r="A73" s="164"/>
      <c r="B73" s="820"/>
      <c r="C73" s="817"/>
      <c r="D73" s="829"/>
      <c r="E73" s="816"/>
      <c r="F73" s="757"/>
    </row>
    <row r="74" spans="1:9" x14ac:dyDescent="0.2">
      <c r="A74" s="164" t="s">
        <v>698</v>
      </c>
      <c r="B74" s="820">
        <v>18500</v>
      </c>
      <c r="C74" s="817"/>
      <c r="D74" s="829">
        <f t="shared" ref="D74" si="19">B74</f>
        <v>18500</v>
      </c>
      <c r="E74" s="816">
        <f t="shared" ref="E74" si="20">SUM(D74-B74)</f>
        <v>0</v>
      </c>
      <c r="F74" s="757"/>
    </row>
    <row r="75" spans="1:9" x14ac:dyDescent="0.2">
      <c r="A75" s="160"/>
      <c r="B75" s="820"/>
      <c r="C75" s="817"/>
      <c r="D75" s="824"/>
      <c r="E75" s="816"/>
      <c r="F75" s="757"/>
    </row>
    <row r="76" spans="1:9" x14ac:dyDescent="0.2">
      <c r="A76" s="422" t="s">
        <v>311</v>
      </c>
      <c r="B76" s="818">
        <f>SUM(B46:B75)</f>
        <v>217345.8</v>
      </c>
      <c r="C76" s="819">
        <f>SUM(C46:C75)</f>
        <v>122578.19999999998</v>
      </c>
      <c r="D76" s="818">
        <f>SUM(D46:D75)</f>
        <v>217345.8</v>
      </c>
      <c r="E76" s="819">
        <f>SUM(E46:E75)</f>
        <v>0</v>
      </c>
      <c r="F76" s="757"/>
    </row>
    <row r="77" spans="1:9" x14ac:dyDescent="0.2">
      <c r="A77" s="157"/>
      <c r="B77" s="820"/>
      <c r="C77" s="815"/>
      <c r="D77" s="806"/>
      <c r="E77" s="816"/>
      <c r="F77" s="757"/>
    </row>
    <row r="78" spans="1:9" x14ac:dyDescent="0.2">
      <c r="A78" s="160" t="s">
        <v>527</v>
      </c>
      <c r="B78" s="923">
        <v>9978</v>
      </c>
      <c r="C78" s="924">
        <v>5930</v>
      </c>
      <c r="D78" s="925">
        <f t="shared" ref="D78" si="21">B78</f>
        <v>9978</v>
      </c>
      <c r="E78" s="816">
        <f>SUM(D78-B78)</f>
        <v>0</v>
      </c>
      <c r="F78" s="757"/>
      <c r="G78" s="896"/>
      <c r="H78" s="291"/>
      <c r="I78" s="116"/>
    </row>
    <row r="79" spans="1:9" x14ac:dyDescent="0.2">
      <c r="A79" s="157"/>
      <c r="B79" s="824"/>
      <c r="C79" s="815"/>
      <c r="D79" s="806"/>
      <c r="E79" s="816"/>
      <c r="F79" s="757"/>
      <c r="H79" s="896"/>
    </row>
    <row r="80" spans="1:9" s="159" customFormat="1" ht="13.5" thickBot="1" x14ac:dyDescent="0.25">
      <c r="A80" s="421" t="s">
        <v>229</v>
      </c>
      <c r="B80" s="825">
        <f>SUM(B24,B34,B44,B76,B78)</f>
        <v>601465.79</v>
      </c>
      <c r="C80" s="825">
        <f>SUM(C24,C34,C44,C76,C78)</f>
        <v>449673.43999999994</v>
      </c>
      <c r="D80" s="825">
        <f>SUM(D24,D34,D44,D76,D78)</f>
        <v>601465.79</v>
      </c>
      <c r="E80" s="825">
        <f>SUM(E24,E34,E44,E76,E78)</f>
        <v>0</v>
      </c>
      <c r="F80" s="758"/>
      <c r="G80" s="733"/>
      <c r="H80" s="830"/>
    </row>
    <row r="81" spans="1:8" s="159" customFormat="1" ht="13.5" thickTop="1" x14ac:dyDescent="0.2">
      <c r="A81" s="160"/>
      <c r="B81" s="807"/>
      <c r="C81" s="807"/>
      <c r="D81" s="807"/>
      <c r="E81" s="807"/>
      <c r="F81" s="758"/>
    </row>
    <row r="82" spans="1:8" x14ac:dyDescent="0.2">
      <c r="A82" s="160" t="s">
        <v>656</v>
      </c>
      <c r="C82" s="807">
        <v>113466</v>
      </c>
      <c r="D82" s="806"/>
      <c r="E82" s="807"/>
      <c r="F82" s="757"/>
    </row>
    <row r="83" spans="1:8" x14ac:dyDescent="0.2">
      <c r="A83" s="152"/>
      <c r="B83" s="806"/>
      <c r="C83" s="806"/>
      <c r="D83" s="806"/>
      <c r="E83" s="807"/>
      <c r="F83" s="757"/>
    </row>
    <row r="84" spans="1:8" ht="15.75" x14ac:dyDescent="0.25">
      <c r="A84" s="161" t="s">
        <v>331</v>
      </c>
      <c r="B84" s="807"/>
      <c r="C84" s="807">
        <v>500000</v>
      </c>
      <c r="D84" s="806"/>
      <c r="E84" s="807"/>
      <c r="F84" s="757"/>
      <c r="H84" s="896"/>
    </row>
    <row r="85" spans="1:8" ht="15.75" x14ac:dyDescent="0.25">
      <c r="A85" s="161"/>
      <c r="B85" s="807"/>
      <c r="C85" s="807"/>
      <c r="D85" s="806"/>
      <c r="E85" s="807"/>
      <c r="F85" s="757"/>
    </row>
    <row r="86" spans="1:8" ht="16.5" thickBot="1" x14ac:dyDescent="0.3">
      <c r="A86" s="161" t="s">
        <v>655</v>
      </c>
      <c r="B86" s="807"/>
      <c r="C86" s="895">
        <f>SUM(C82:C85)</f>
        <v>613466</v>
      </c>
      <c r="D86" s="806"/>
      <c r="E86" s="1228">
        <f>C80/C86</f>
        <v>0.73300466529522412</v>
      </c>
      <c r="F86" s="757"/>
      <c r="H86" s="896"/>
    </row>
    <row r="87" spans="1:8" ht="13.5" thickTop="1" x14ac:dyDescent="0.2">
      <c r="A87" s="158"/>
      <c r="B87" s="826"/>
      <c r="C87" s="826"/>
      <c r="D87" s="826"/>
      <c r="E87" s="827"/>
      <c r="F87" s="759"/>
    </row>
    <row r="89" spans="1:8" x14ac:dyDescent="0.2">
      <c r="A89" s="671" t="str">
        <f>'ESIF Summary'!B19</f>
        <v>2018/19 Q4 REVENUE OUTTURN (as @ 31/03/2019)</v>
      </c>
      <c r="E89" s="828"/>
    </row>
    <row r="91" spans="1:8" s="752" customFormat="1" x14ac:dyDescent="0.2">
      <c r="A91" s="159"/>
      <c r="B91" s="829"/>
      <c r="C91" s="733"/>
      <c r="D91" s="733"/>
      <c r="E91" s="733"/>
    </row>
    <row r="92" spans="1:8" s="752" customFormat="1" x14ac:dyDescent="0.2">
      <c r="B92" s="733">
        <f>SUM(B24,B34,B44,B76)+B78</f>
        <v>601465.79</v>
      </c>
      <c r="C92" s="867" t="s">
        <v>619</v>
      </c>
      <c r="D92" s="830"/>
      <c r="E92" s="733"/>
    </row>
    <row r="93" spans="1:8" s="752" customFormat="1" x14ac:dyDescent="0.2">
      <c r="B93" s="830"/>
      <c r="C93" s="830"/>
      <c r="D93" s="830"/>
      <c r="E93" s="733"/>
    </row>
    <row r="94" spans="1:8" s="752" customFormat="1" x14ac:dyDescent="0.2">
      <c r="B94" s="830"/>
      <c r="C94" s="733">
        <f>B80</f>
        <v>601465.79</v>
      </c>
      <c r="D94" s="733"/>
      <c r="E94" s="733"/>
    </row>
    <row r="95" spans="1:8" s="752" customFormat="1" x14ac:dyDescent="0.2">
      <c r="B95" s="830"/>
      <c r="C95" s="733">
        <f>C94-C80</f>
        <v>151792.35000000009</v>
      </c>
      <c r="D95" s="830"/>
      <c r="E95" s="733"/>
    </row>
    <row r="96" spans="1:8" s="752" customFormat="1" x14ac:dyDescent="0.2">
      <c r="B96" s="830"/>
      <c r="C96" s="830"/>
      <c r="D96" s="830"/>
      <c r="E96" s="733"/>
    </row>
    <row r="97" spans="1:5" s="752" customFormat="1" x14ac:dyDescent="0.2">
      <c r="A97" s="159" t="s">
        <v>687</v>
      </c>
      <c r="B97" s="830"/>
      <c r="C97" s="830"/>
      <c r="D97" s="830"/>
      <c r="E97" s="733"/>
    </row>
    <row r="98" spans="1:5" s="752" customFormat="1" ht="13.5" thickBot="1" x14ac:dyDescent="0.25">
      <c r="B98" s="830"/>
      <c r="C98" s="830"/>
      <c r="D98" s="830"/>
      <c r="E98" s="733"/>
    </row>
    <row r="99" spans="1:5" s="752" customFormat="1" ht="13.5" thickBot="1" x14ac:dyDescent="0.25">
      <c r="B99" s="830"/>
      <c r="C99" s="1222">
        <f>C80+9625+11750</f>
        <v>471048.43999999994</v>
      </c>
      <c r="D99" s="830" t="s">
        <v>699</v>
      </c>
      <c r="E99" s="733"/>
    </row>
    <row r="100" spans="1:5" s="752" customFormat="1" x14ac:dyDescent="0.2">
      <c r="B100" s="830"/>
      <c r="C100" s="830"/>
      <c r="D100" s="830" t="s">
        <v>718</v>
      </c>
      <c r="E100" s="733"/>
    </row>
    <row r="101" spans="1:5" s="752" customFormat="1" x14ac:dyDescent="0.2">
      <c r="B101" s="830"/>
      <c r="C101" s="830"/>
      <c r="D101" s="830"/>
      <c r="E101" s="733"/>
    </row>
    <row r="102" spans="1:5" s="752" customFormat="1" x14ac:dyDescent="0.2">
      <c r="B102" s="830"/>
      <c r="C102" s="830"/>
      <c r="D102" s="830"/>
      <c r="E102" s="733"/>
    </row>
    <row r="103" spans="1:5" s="752" customFormat="1" x14ac:dyDescent="0.2">
      <c r="B103" s="830"/>
      <c r="C103" s="830"/>
      <c r="D103" s="830"/>
      <c r="E103" s="733"/>
    </row>
    <row r="104" spans="1:5" s="752" customFormat="1" x14ac:dyDescent="0.2">
      <c r="B104" s="830"/>
      <c r="C104" s="830"/>
      <c r="D104" s="830"/>
      <c r="E104" s="733"/>
    </row>
    <row r="105" spans="1:5" s="752" customFormat="1" x14ac:dyDescent="0.2">
      <c r="B105" s="830"/>
      <c r="C105" s="830"/>
      <c r="D105" s="830"/>
      <c r="E105" s="733"/>
    </row>
    <row r="106" spans="1:5" s="752" customFormat="1" x14ac:dyDescent="0.2">
      <c r="B106" s="830"/>
      <c r="C106" s="830"/>
      <c r="D106" s="830"/>
      <c r="E106" s="733"/>
    </row>
    <row r="107" spans="1:5" s="752" customFormat="1" x14ac:dyDescent="0.2">
      <c r="B107" s="830"/>
      <c r="C107" s="830"/>
      <c r="D107" s="830"/>
      <c r="E107" s="733"/>
    </row>
    <row r="108" spans="1:5" s="752" customFormat="1" x14ac:dyDescent="0.2">
      <c r="B108" s="830"/>
      <c r="C108" s="830"/>
      <c r="D108" s="830"/>
      <c r="E108" s="733"/>
    </row>
    <row r="109" spans="1:5" s="752" customFormat="1" x14ac:dyDescent="0.2">
      <c r="B109" s="830"/>
      <c r="C109" s="830"/>
      <c r="D109" s="830"/>
      <c r="E109" s="733"/>
    </row>
    <row r="110" spans="1:5" s="752" customFormat="1" x14ac:dyDescent="0.2">
      <c r="B110" s="830"/>
      <c r="C110" s="830"/>
      <c r="D110" s="830"/>
      <c r="E110" s="733"/>
    </row>
    <row r="111" spans="1:5" s="752" customFormat="1" x14ac:dyDescent="0.2">
      <c r="B111" s="830"/>
      <c r="C111" s="830"/>
      <c r="D111" s="830"/>
      <c r="E111" s="733"/>
    </row>
    <row r="112" spans="1:5" s="752" customFormat="1" x14ac:dyDescent="0.2">
      <c r="B112" s="830"/>
      <c r="C112" s="830"/>
      <c r="D112" s="830"/>
      <c r="E112" s="733"/>
    </row>
    <row r="113" spans="1:5" s="752" customFormat="1" x14ac:dyDescent="0.2">
      <c r="A113" s="241"/>
      <c r="B113" s="830"/>
      <c r="C113" s="830"/>
      <c r="D113" s="830"/>
      <c r="E113" s="733"/>
    </row>
    <row r="114" spans="1:5" s="752" customFormat="1" x14ac:dyDescent="0.2">
      <c r="A114" s="600"/>
      <c r="B114" s="829"/>
      <c r="C114" s="829"/>
      <c r="D114" s="829"/>
      <c r="E114" s="829"/>
    </row>
    <row r="115" spans="1:5" s="752" customFormat="1" x14ac:dyDescent="0.2">
      <c r="A115" s="600"/>
      <c r="B115" s="829"/>
      <c r="C115" s="829"/>
      <c r="D115" s="829"/>
      <c r="E115" s="829"/>
    </row>
    <row r="116" spans="1:5" s="753" customFormat="1" x14ac:dyDescent="0.2">
      <c r="A116" s="600"/>
      <c r="B116" s="829"/>
      <c r="C116" s="829"/>
      <c r="D116" s="829"/>
      <c r="E116" s="829"/>
    </row>
    <row r="117" spans="1:5" s="753" customFormat="1" x14ac:dyDescent="0.2">
      <c r="B117" s="829"/>
      <c r="C117" s="761"/>
      <c r="D117" s="761"/>
      <c r="E117" s="829"/>
    </row>
    <row r="118" spans="1:5" s="753" customFormat="1" ht="15.75" x14ac:dyDescent="0.25">
      <c r="A118" s="754"/>
      <c r="B118" s="829"/>
      <c r="C118" s="761"/>
      <c r="D118" s="829"/>
      <c r="E118" s="831"/>
    </row>
    <row r="119" spans="1:5" s="753" customFormat="1" x14ac:dyDescent="0.2">
      <c r="B119" s="761"/>
      <c r="C119" s="761"/>
      <c r="D119" s="761"/>
      <c r="E119" s="832"/>
    </row>
    <row r="120" spans="1:5" s="753" customFormat="1" x14ac:dyDescent="0.2">
      <c r="B120" s="761"/>
      <c r="C120" s="761"/>
      <c r="D120" s="761"/>
      <c r="E120" s="829"/>
    </row>
    <row r="121" spans="1:5" s="753" customFormat="1" x14ac:dyDescent="0.2">
      <c r="A121" s="755"/>
      <c r="B121" s="761"/>
      <c r="C121" s="761"/>
      <c r="D121" s="831"/>
      <c r="E121" s="829"/>
    </row>
  </sheetData>
  <printOptions gridLines="1"/>
  <pageMargins left="0.25" right="0.25" top="0.75" bottom="0.75" header="0.3" footer="0.3"/>
  <pageSetup paperSize="9" scale="98" orientation="portrait" r:id="rId1"/>
  <headerFooter alignWithMargins="0">
    <oddFooter>&amp;L&amp;D&amp;C&amp;G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AIF131"/>
  <sheetViews>
    <sheetView tabSelected="1" zoomScale="70" zoomScaleNormal="70" workbookViewId="0">
      <selection activeCell="K69" sqref="K69"/>
    </sheetView>
  </sheetViews>
  <sheetFormatPr defaultRowHeight="12.75" x14ac:dyDescent="0.2"/>
  <cols>
    <col min="1" max="1" width="2.85546875" customWidth="1"/>
    <col min="2" max="2" width="6.85546875" customWidth="1"/>
    <col min="3" max="3" width="11.7109375" customWidth="1"/>
    <col min="9" max="9" width="9.7109375" customWidth="1"/>
    <col min="12" max="12" width="7.28515625" customWidth="1"/>
    <col min="14" max="14" width="6" customWidth="1"/>
    <col min="15" max="15" width="6.28515625" customWidth="1"/>
    <col min="17" max="17" width="6.42578125" customWidth="1"/>
    <col min="18" max="18" width="8.28515625" customWidth="1"/>
    <col min="20" max="20" width="9.7109375" customWidth="1"/>
    <col min="22" max="22" width="10.140625" customWidth="1"/>
    <col min="24" max="24" width="10.140625" customWidth="1"/>
    <col min="26" max="27" width="9.85546875" customWidth="1"/>
    <col min="28" max="28" width="13.7109375" customWidth="1"/>
    <col min="29" max="29" width="25.85546875" customWidth="1"/>
    <col min="30" max="916" width="9.140625" style="98"/>
  </cols>
  <sheetData>
    <row r="1" spans="1:916" s="165" customFormat="1" ht="20.25" x14ac:dyDescent="0.3">
      <c r="A1" s="1286" t="s">
        <v>741</v>
      </c>
      <c r="B1" s="1286"/>
      <c r="C1" s="1286"/>
      <c r="D1" s="1286"/>
      <c r="E1" s="1286"/>
      <c r="F1" s="1286"/>
      <c r="G1" s="1286"/>
      <c r="H1" s="1286"/>
      <c r="I1" s="1286"/>
      <c r="J1" s="1286"/>
      <c r="K1" s="1286"/>
      <c r="L1" s="1286"/>
      <c r="M1" s="1286"/>
      <c r="N1" s="1286"/>
      <c r="O1" s="1286"/>
      <c r="P1" s="1286"/>
      <c r="Q1" s="1286"/>
      <c r="R1" s="1286"/>
      <c r="S1" s="1286"/>
      <c r="T1" s="1286"/>
      <c r="U1" s="1286"/>
      <c r="V1" s="1286"/>
      <c r="W1" s="1286"/>
      <c r="X1" s="1286"/>
      <c r="Y1" s="1286"/>
      <c r="Z1" s="1286"/>
      <c r="AA1" s="1286"/>
      <c r="AB1" s="1286"/>
      <c r="AC1" s="1286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  <c r="IW1" s="98"/>
      <c r="IX1" s="98"/>
      <c r="IY1" s="98"/>
      <c r="IZ1" s="98"/>
      <c r="JA1" s="98"/>
      <c r="JB1" s="98"/>
      <c r="JC1" s="98"/>
      <c r="JD1" s="98"/>
      <c r="JE1" s="98"/>
      <c r="JF1" s="98"/>
      <c r="JG1" s="98"/>
      <c r="JH1" s="98"/>
      <c r="JI1" s="98"/>
      <c r="JJ1" s="98"/>
      <c r="JK1" s="98"/>
      <c r="JL1" s="98"/>
      <c r="JM1" s="98"/>
      <c r="JN1" s="98"/>
      <c r="JO1" s="98"/>
      <c r="JP1" s="98"/>
      <c r="JQ1" s="98"/>
      <c r="JR1" s="98"/>
      <c r="JS1" s="98"/>
      <c r="JT1" s="98"/>
      <c r="JU1" s="98"/>
      <c r="JV1" s="98"/>
      <c r="JW1" s="98"/>
      <c r="JX1" s="98"/>
      <c r="JY1" s="98"/>
      <c r="JZ1" s="98"/>
      <c r="KA1" s="98"/>
      <c r="KB1" s="98"/>
      <c r="KC1" s="98"/>
      <c r="KD1" s="98"/>
      <c r="KE1" s="98"/>
      <c r="KF1" s="98"/>
      <c r="KG1" s="98"/>
      <c r="KH1" s="98"/>
      <c r="KI1" s="98"/>
      <c r="KJ1" s="98"/>
      <c r="KK1" s="98"/>
      <c r="KL1" s="98"/>
      <c r="KM1" s="98"/>
      <c r="KN1" s="98"/>
      <c r="KO1" s="98"/>
      <c r="KP1" s="98"/>
      <c r="KQ1" s="98"/>
      <c r="KR1" s="98"/>
      <c r="KS1" s="98"/>
      <c r="KT1" s="98"/>
      <c r="KU1" s="98"/>
      <c r="KV1" s="98"/>
      <c r="KW1" s="98"/>
      <c r="KX1" s="98"/>
      <c r="KY1" s="98"/>
      <c r="KZ1" s="98"/>
      <c r="LA1" s="98"/>
      <c r="LB1" s="98"/>
      <c r="LC1" s="98"/>
      <c r="LD1" s="98"/>
      <c r="LE1" s="98"/>
      <c r="LF1" s="98"/>
      <c r="LG1" s="98"/>
      <c r="LH1" s="98"/>
      <c r="LI1" s="98"/>
      <c r="LJ1" s="98"/>
      <c r="LK1" s="98"/>
      <c r="LL1" s="98"/>
      <c r="LM1" s="98"/>
      <c r="LN1" s="98"/>
      <c r="LO1" s="98"/>
      <c r="LP1" s="98"/>
      <c r="LQ1" s="98"/>
      <c r="LR1" s="98"/>
      <c r="LS1" s="98"/>
      <c r="LT1" s="98"/>
      <c r="LU1" s="98"/>
      <c r="LV1" s="98"/>
      <c r="LW1" s="98"/>
      <c r="LX1" s="98"/>
      <c r="LY1" s="98"/>
      <c r="LZ1" s="98"/>
      <c r="MA1" s="98"/>
      <c r="MB1" s="98"/>
      <c r="MC1" s="98"/>
      <c r="MD1" s="98"/>
      <c r="ME1" s="98"/>
      <c r="MF1" s="98"/>
      <c r="MG1" s="98"/>
      <c r="MH1" s="98"/>
      <c r="MI1" s="98"/>
      <c r="MJ1" s="98"/>
      <c r="MK1" s="98"/>
      <c r="ML1" s="98"/>
      <c r="MM1" s="98"/>
      <c r="MN1" s="98"/>
      <c r="MO1" s="98"/>
      <c r="MP1" s="98"/>
      <c r="MQ1" s="98"/>
      <c r="MR1" s="98"/>
      <c r="MS1" s="98"/>
      <c r="MT1" s="98"/>
      <c r="MU1" s="98"/>
      <c r="MV1" s="98"/>
      <c r="MW1" s="98"/>
      <c r="MX1" s="98"/>
      <c r="MY1" s="98"/>
      <c r="MZ1" s="98"/>
      <c r="NA1" s="98"/>
      <c r="NB1" s="98"/>
      <c r="NC1" s="98"/>
      <c r="ND1" s="98"/>
      <c r="NE1" s="98"/>
      <c r="NF1" s="98"/>
      <c r="NG1" s="98"/>
      <c r="NH1" s="98"/>
      <c r="NI1" s="98"/>
      <c r="NJ1" s="98"/>
      <c r="NK1" s="98"/>
      <c r="NL1" s="98"/>
      <c r="NM1" s="98"/>
      <c r="NN1" s="98"/>
      <c r="NO1" s="98"/>
      <c r="NP1" s="98"/>
      <c r="NQ1" s="98"/>
      <c r="NR1" s="98"/>
      <c r="NS1" s="98"/>
      <c r="NT1" s="98"/>
      <c r="NU1" s="98"/>
      <c r="NV1" s="98"/>
      <c r="NW1" s="98"/>
      <c r="NX1" s="98"/>
      <c r="NY1" s="98"/>
      <c r="NZ1" s="98"/>
      <c r="OA1" s="98"/>
      <c r="OB1" s="98"/>
      <c r="OC1" s="98"/>
      <c r="OD1" s="98"/>
      <c r="OE1" s="98"/>
      <c r="OF1" s="98"/>
      <c r="OG1" s="98"/>
      <c r="OH1" s="98"/>
      <c r="OI1" s="98"/>
      <c r="OJ1" s="98"/>
      <c r="OK1" s="98"/>
      <c r="OL1" s="98"/>
      <c r="OM1" s="98"/>
      <c r="ON1" s="98"/>
      <c r="OO1" s="98"/>
      <c r="OP1" s="98"/>
      <c r="OQ1" s="98"/>
      <c r="OR1" s="98"/>
      <c r="OS1" s="98"/>
      <c r="OT1" s="98"/>
      <c r="OU1" s="98"/>
      <c r="OV1" s="98"/>
      <c r="OW1" s="98"/>
      <c r="OX1" s="98"/>
      <c r="OY1" s="98"/>
      <c r="OZ1" s="98"/>
      <c r="PA1" s="98"/>
      <c r="PB1" s="98"/>
      <c r="PC1" s="98"/>
      <c r="PD1" s="98"/>
      <c r="PE1" s="98"/>
      <c r="PF1" s="98"/>
      <c r="PG1" s="98"/>
      <c r="PH1" s="98"/>
      <c r="PI1" s="98"/>
      <c r="PJ1" s="98"/>
      <c r="PK1" s="98"/>
      <c r="PL1" s="98"/>
      <c r="PM1" s="98"/>
      <c r="PN1" s="98"/>
      <c r="PO1" s="98"/>
      <c r="PP1" s="98"/>
      <c r="PQ1" s="98"/>
      <c r="PR1" s="98"/>
      <c r="PS1" s="98"/>
      <c r="PT1" s="98"/>
      <c r="PU1" s="98"/>
      <c r="PV1" s="98"/>
      <c r="PW1" s="98"/>
      <c r="PX1" s="98"/>
      <c r="PY1" s="98"/>
      <c r="PZ1" s="98"/>
      <c r="QA1" s="98"/>
      <c r="QB1" s="98"/>
      <c r="QC1" s="98"/>
      <c r="QD1" s="98"/>
      <c r="QE1" s="98"/>
      <c r="QF1" s="98"/>
      <c r="QG1" s="98"/>
      <c r="QH1" s="98"/>
      <c r="QI1" s="98"/>
      <c r="QJ1" s="98"/>
      <c r="QK1" s="98"/>
      <c r="QL1" s="98"/>
      <c r="QM1" s="98"/>
      <c r="QN1" s="98"/>
      <c r="QO1" s="98"/>
      <c r="QP1" s="98"/>
      <c r="QQ1" s="98"/>
      <c r="QR1" s="98"/>
      <c r="QS1" s="98"/>
      <c r="QT1" s="98"/>
      <c r="QU1" s="98"/>
      <c r="QV1" s="98"/>
      <c r="QW1" s="98"/>
      <c r="QX1" s="98"/>
      <c r="QY1" s="98"/>
      <c r="QZ1" s="98"/>
      <c r="RA1" s="98"/>
      <c r="RB1" s="98"/>
      <c r="RC1" s="98"/>
      <c r="RD1" s="98"/>
      <c r="RE1" s="98"/>
      <c r="RF1" s="98"/>
      <c r="RG1" s="98"/>
      <c r="RH1" s="98"/>
      <c r="RI1" s="98"/>
      <c r="RJ1" s="98"/>
      <c r="RK1" s="98"/>
      <c r="RL1" s="98"/>
      <c r="RM1" s="98"/>
      <c r="RN1" s="98"/>
      <c r="RO1" s="98"/>
      <c r="RP1" s="98"/>
      <c r="RQ1" s="98"/>
      <c r="RR1" s="98"/>
      <c r="RS1" s="98"/>
      <c r="RT1" s="98"/>
      <c r="RU1" s="98"/>
      <c r="RV1" s="98"/>
      <c r="RW1" s="98"/>
      <c r="RX1" s="98"/>
      <c r="RY1" s="98"/>
      <c r="RZ1" s="98"/>
      <c r="SA1" s="98"/>
      <c r="SB1" s="98"/>
      <c r="SC1" s="98"/>
      <c r="SD1" s="98"/>
      <c r="SE1" s="98"/>
      <c r="SF1" s="98"/>
      <c r="SG1" s="98"/>
      <c r="SH1" s="98"/>
      <c r="SI1" s="98"/>
      <c r="SJ1" s="98"/>
      <c r="SK1" s="98"/>
      <c r="SL1" s="98"/>
      <c r="SM1" s="98"/>
      <c r="SN1" s="98"/>
      <c r="SO1" s="98"/>
      <c r="SP1" s="98"/>
      <c r="SQ1" s="98"/>
      <c r="SR1" s="98"/>
      <c r="SS1" s="98"/>
      <c r="ST1" s="98"/>
      <c r="SU1" s="98"/>
      <c r="SV1" s="98"/>
      <c r="SW1" s="98"/>
      <c r="SX1" s="98"/>
      <c r="SY1" s="98"/>
      <c r="SZ1" s="98"/>
      <c r="TA1" s="98"/>
      <c r="TB1" s="98"/>
      <c r="TC1" s="98"/>
      <c r="TD1" s="98"/>
      <c r="TE1" s="98"/>
      <c r="TF1" s="98"/>
      <c r="TG1" s="98"/>
      <c r="TH1" s="98"/>
      <c r="TI1" s="98"/>
      <c r="TJ1" s="98"/>
      <c r="TK1" s="98"/>
      <c r="TL1" s="98"/>
      <c r="TM1" s="98"/>
      <c r="TN1" s="98"/>
      <c r="TO1" s="98"/>
      <c r="TP1" s="98"/>
      <c r="TQ1" s="98"/>
      <c r="TR1" s="98"/>
      <c r="TS1" s="98"/>
      <c r="TT1" s="98"/>
      <c r="TU1" s="98"/>
      <c r="TV1" s="98"/>
      <c r="TW1" s="98"/>
      <c r="TX1" s="98"/>
      <c r="TY1" s="98"/>
      <c r="TZ1" s="98"/>
      <c r="UA1" s="98"/>
      <c r="UB1" s="98"/>
      <c r="UC1" s="98"/>
      <c r="UD1" s="98"/>
      <c r="UE1" s="98"/>
      <c r="UF1" s="98"/>
      <c r="UG1" s="98"/>
      <c r="UH1" s="98"/>
      <c r="UI1" s="98"/>
      <c r="UJ1" s="98"/>
      <c r="UK1" s="98"/>
      <c r="UL1" s="98"/>
      <c r="UM1" s="98"/>
      <c r="UN1" s="98"/>
      <c r="UO1" s="98"/>
      <c r="UP1" s="98"/>
      <c r="UQ1" s="98"/>
      <c r="UR1" s="98"/>
      <c r="US1" s="98"/>
      <c r="UT1" s="98"/>
      <c r="UU1" s="98"/>
      <c r="UV1" s="98"/>
      <c r="UW1" s="98"/>
      <c r="UX1" s="98"/>
      <c r="UY1" s="98"/>
      <c r="UZ1" s="98"/>
      <c r="VA1" s="98"/>
      <c r="VB1" s="98"/>
      <c r="VC1" s="98"/>
      <c r="VD1" s="98"/>
      <c r="VE1" s="98"/>
      <c r="VF1" s="98"/>
      <c r="VG1" s="98"/>
      <c r="VH1" s="98"/>
      <c r="VI1" s="98"/>
      <c r="VJ1" s="98"/>
      <c r="VK1" s="98"/>
      <c r="VL1" s="98"/>
      <c r="VM1" s="98"/>
      <c r="VN1" s="98"/>
      <c r="VO1" s="98"/>
      <c r="VP1" s="98"/>
      <c r="VQ1" s="98"/>
      <c r="VR1" s="98"/>
      <c r="VS1" s="98"/>
      <c r="VT1" s="98"/>
      <c r="VU1" s="98"/>
      <c r="VV1" s="98"/>
      <c r="VW1" s="98"/>
      <c r="VX1" s="98"/>
      <c r="VY1" s="98"/>
      <c r="VZ1" s="98"/>
      <c r="WA1" s="98"/>
      <c r="WB1" s="98"/>
      <c r="WC1" s="98"/>
      <c r="WD1" s="98"/>
      <c r="WE1" s="98"/>
      <c r="WF1" s="98"/>
      <c r="WG1" s="98"/>
      <c r="WH1" s="98"/>
      <c r="WI1" s="98"/>
      <c r="WJ1" s="98"/>
      <c r="WK1" s="98"/>
      <c r="WL1" s="98"/>
      <c r="WM1" s="98"/>
      <c r="WN1" s="98"/>
      <c r="WO1" s="98"/>
      <c r="WP1" s="98"/>
      <c r="WQ1" s="98"/>
      <c r="WR1" s="98"/>
      <c r="WS1" s="98"/>
      <c r="WT1" s="98"/>
      <c r="WU1" s="98"/>
      <c r="WV1" s="98"/>
      <c r="WW1" s="98"/>
      <c r="WX1" s="98"/>
      <c r="WY1" s="98"/>
      <c r="WZ1" s="98"/>
      <c r="XA1" s="98"/>
      <c r="XB1" s="98"/>
      <c r="XC1" s="98"/>
      <c r="XD1" s="98"/>
      <c r="XE1" s="98"/>
      <c r="XF1" s="98"/>
      <c r="XG1" s="98"/>
      <c r="XH1" s="98"/>
      <c r="XI1" s="98"/>
      <c r="XJ1" s="98"/>
      <c r="XK1" s="98"/>
      <c r="XL1" s="98"/>
      <c r="XM1" s="98"/>
      <c r="XN1" s="98"/>
      <c r="XO1" s="98"/>
      <c r="XP1" s="98"/>
      <c r="XQ1" s="98"/>
      <c r="XR1" s="98"/>
      <c r="XS1" s="98"/>
      <c r="XT1" s="98"/>
      <c r="XU1" s="98"/>
      <c r="XV1" s="98"/>
      <c r="XW1" s="98"/>
      <c r="XX1" s="98"/>
      <c r="XY1" s="98"/>
      <c r="XZ1" s="98"/>
      <c r="YA1" s="98"/>
      <c r="YB1" s="98"/>
      <c r="YC1" s="98"/>
      <c r="YD1" s="98"/>
      <c r="YE1" s="98"/>
      <c r="YF1" s="98"/>
      <c r="YG1" s="98"/>
      <c r="YH1" s="98"/>
      <c r="YI1" s="98"/>
      <c r="YJ1" s="98"/>
      <c r="YK1" s="98"/>
      <c r="YL1" s="98"/>
      <c r="YM1" s="98"/>
      <c r="YN1" s="98"/>
      <c r="YO1" s="98"/>
      <c r="YP1" s="98"/>
      <c r="YQ1" s="98"/>
      <c r="YR1" s="98"/>
      <c r="YS1" s="98"/>
      <c r="YT1" s="98"/>
      <c r="YU1" s="98"/>
      <c r="YV1" s="98"/>
      <c r="YW1" s="98"/>
      <c r="YX1" s="98"/>
      <c r="YY1" s="98"/>
      <c r="YZ1" s="98"/>
      <c r="ZA1" s="98"/>
      <c r="ZB1" s="98"/>
      <c r="ZC1" s="98"/>
      <c r="ZD1" s="98"/>
      <c r="ZE1" s="98"/>
      <c r="ZF1" s="98"/>
      <c r="ZG1" s="98"/>
      <c r="ZH1" s="98"/>
      <c r="ZI1" s="98"/>
      <c r="ZJ1" s="98"/>
      <c r="ZK1" s="98"/>
      <c r="ZL1" s="98"/>
      <c r="ZM1" s="98"/>
      <c r="ZN1" s="98"/>
      <c r="ZO1" s="98"/>
      <c r="ZP1" s="98"/>
      <c r="ZQ1" s="98"/>
      <c r="ZR1" s="98"/>
      <c r="ZS1" s="98"/>
      <c r="ZT1" s="98"/>
      <c r="ZU1" s="98"/>
      <c r="ZV1" s="98"/>
      <c r="ZW1" s="98"/>
      <c r="ZX1" s="98"/>
      <c r="ZY1" s="98"/>
      <c r="ZZ1" s="98"/>
      <c r="AAA1" s="98"/>
      <c r="AAB1" s="98"/>
      <c r="AAC1" s="98"/>
      <c r="AAD1" s="98"/>
      <c r="AAE1" s="98"/>
      <c r="AAF1" s="98"/>
      <c r="AAG1" s="98"/>
      <c r="AAH1" s="98"/>
      <c r="AAI1" s="98"/>
      <c r="AAJ1" s="98"/>
      <c r="AAK1" s="98"/>
      <c r="AAL1" s="98"/>
      <c r="AAM1" s="98"/>
      <c r="AAN1" s="98"/>
      <c r="AAO1" s="98"/>
      <c r="AAP1" s="98"/>
      <c r="AAQ1" s="98"/>
      <c r="AAR1" s="98"/>
      <c r="AAS1" s="98"/>
      <c r="AAT1" s="98"/>
      <c r="AAU1" s="98"/>
      <c r="AAV1" s="98"/>
      <c r="AAW1" s="98"/>
      <c r="AAX1" s="98"/>
      <c r="AAY1" s="98"/>
      <c r="AAZ1" s="98"/>
      <c r="ABA1" s="98"/>
      <c r="ABB1" s="98"/>
      <c r="ABC1" s="98"/>
      <c r="ABD1" s="98"/>
      <c r="ABE1" s="98"/>
      <c r="ABF1" s="98"/>
      <c r="ABG1" s="98"/>
      <c r="ABH1" s="98"/>
      <c r="ABI1" s="98"/>
      <c r="ABJ1" s="98"/>
      <c r="ABK1" s="98"/>
      <c r="ABL1" s="98"/>
      <c r="ABM1" s="98"/>
      <c r="ABN1" s="98"/>
      <c r="ABO1" s="98"/>
      <c r="ABP1" s="98"/>
      <c r="ABQ1" s="98"/>
      <c r="ABR1" s="98"/>
      <c r="ABS1" s="98"/>
      <c r="ABT1" s="98"/>
      <c r="ABU1" s="98"/>
      <c r="ABV1" s="98"/>
      <c r="ABW1" s="98"/>
      <c r="ABX1" s="98"/>
      <c r="ABY1" s="98"/>
      <c r="ABZ1" s="98"/>
      <c r="ACA1" s="98"/>
      <c r="ACB1" s="98"/>
      <c r="ACC1" s="98"/>
      <c r="ACD1" s="98"/>
      <c r="ACE1" s="98"/>
      <c r="ACF1" s="98"/>
      <c r="ACG1" s="98"/>
      <c r="ACH1" s="98"/>
      <c r="ACI1" s="98"/>
      <c r="ACJ1" s="98"/>
      <c r="ACK1" s="98"/>
      <c r="ACL1" s="98"/>
      <c r="ACM1" s="98"/>
      <c r="ACN1" s="98"/>
      <c r="ACO1" s="98"/>
      <c r="ACP1" s="98"/>
      <c r="ACQ1" s="98"/>
      <c r="ACR1" s="98"/>
      <c r="ACS1" s="98"/>
      <c r="ACT1" s="98"/>
      <c r="ACU1" s="98"/>
      <c r="ACV1" s="98"/>
      <c r="ACW1" s="98"/>
      <c r="ACX1" s="98"/>
      <c r="ACY1" s="98"/>
      <c r="ACZ1" s="98"/>
      <c r="ADA1" s="98"/>
      <c r="ADB1" s="98"/>
      <c r="ADC1" s="98"/>
      <c r="ADD1" s="98"/>
      <c r="ADE1" s="98"/>
      <c r="ADF1" s="98"/>
      <c r="ADG1" s="98"/>
      <c r="ADH1" s="98"/>
      <c r="ADI1" s="98"/>
      <c r="ADJ1" s="98"/>
      <c r="ADK1" s="98"/>
      <c r="ADL1" s="98"/>
      <c r="ADM1" s="98"/>
      <c r="ADN1" s="98"/>
      <c r="ADO1" s="98"/>
      <c r="ADP1" s="98"/>
      <c r="ADQ1" s="98"/>
      <c r="ADR1" s="98"/>
      <c r="ADS1" s="98"/>
      <c r="ADT1" s="98"/>
      <c r="ADU1" s="98"/>
      <c r="ADV1" s="98"/>
      <c r="ADW1" s="98"/>
      <c r="ADX1" s="98"/>
      <c r="ADY1" s="98"/>
      <c r="ADZ1" s="98"/>
      <c r="AEA1" s="98"/>
      <c r="AEB1" s="98"/>
      <c r="AEC1" s="98"/>
      <c r="AED1" s="98"/>
      <c r="AEE1" s="98"/>
      <c r="AEF1" s="98"/>
      <c r="AEG1" s="98"/>
      <c r="AEH1" s="98"/>
      <c r="AEI1" s="98"/>
      <c r="AEJ1" s="98"/>
      <c r="AEK1" s="98"/>
      <c r="AEL1" s="98"/>
      <c r="AEM1" s="98"/>
      <c r="AEN1" s="98"/>
      <c r="AEO1" s="98"/>
      <c r="AEP1" s="98"/>
      <c r="AEQ1" s="98"/>
      <c r="AER1" s="98"/>
      <c r="AES1" s="98"/>
      <c r="AET1" s="98"/>
      <c r="AEU1" s="98"/>
      <c r="AEV1" s="98"/>
      <c r="AEW1" s="98"/>
      <c r="AEX1" s="98"/>
      <c r="AEY1" s="98"/>
      <c r="AEZ1" s="98"/>
      <c r="AFA1" s="98"/>
      <c r="AFB1" s="98"/>
      <c r="AFC1" s="98"/>
      <c r="AFD1" s="98"/>
      <c r="AFE1" s="98"/>
      <c r="AFF1" s="98"/>
      <c r="AFG1" s="98"/>
      <c r="AFH1" s="98"/>
      <c r="AFI1" s="98"/>
      <c r="AFJ1" s="98"/>
      <c r="AFK1" s="98"/>
      <c r="AFL1" s="98"/>
      <c r="AFM1" s="98"/>
      <c r="AFN1" s="98"/>
      <c r="AFO1" s="98"/>
      <c r="AFP1" s="98"/>
      <c r="AFQ1" s="98"/>
      <c r="AFR1" s="98"/>
      <c r="AFS1" s="98"/>
      <c r="AFT1" s="98"/>
      <c r="AFU1" s="98"/>
      <c r="AFV1" s="98"/>
      <c r="AFW1" s="98"/>
      <c r="AFX1" s="98"/>
      <c r="AFY1" s="98"/>
      <c r="AFZ1" s="98"/>
      <c r="AGA1" s="98"/>
      <c r="AGB1" s="98"/>
      <c r="AGC1" s="98"/>
      <c r="AGD1" s="98"/>
      <c r="AGE1" s="98"/>
      <c r="AGF1" s="98"/>
      <c r="AGG1" s="98"/>
      <c r="AGH1" s="98"/>
      <c r="AGI1" s="98"/>
      <c r="AGJ1" s="98"/>
      <c r="AGK1" s="98"/>
      <c r="AGL1" s="98"/>
      <c r="AGM1" s="98"/>
      <c r="AGN1" s="98"/>
      <c r="AGO1" s="98"/>
      <c r="AGP1" s="98"/>
      <c r="AGQ1" s="98"/>
      <c r="AGR1" s="98"/>
      <c r="AGS1" s="98"/>
      <c r="AGT1" s="98"/>
      <c r="AGU1" s="98"/>
      <c r="AGV1" s="98"/>
      <c r="AGW1" s="98"/>
      <c r="AGX1" s="98"/>
      <c r="AGY1" s="98"/>
      <c r="AGZ1" s="98"/>
      <c r="AHA1" s="98"/>
      <c r="AHB1" s="98"/>
      <c r="AHC1" s="98"/>
      <c r="AHD1" s="98"/>
      <c r="AHE1" s="98"/>
      <c r="AHF1" s="98"/>
      <c r="AHG1" s="98"/>
      <c r="AHH1" s="98"/>
      <c r="AHI1" s="98"/>
      <c r="AHJ1" s="98"/>
      <c r="AHK1" s="98"/>
      <c r="AHL1" s="98"/>
      <c r="AHM1" s="98"/>
      <c r="AHN1" s="98"/>
      <c r="AHO1" s="98"/>
      <c r="AHP1" s="98"/>
      <c r="AHQ1" s="98"/>
      <c r="AHR1" s="98"/>
      <c r="AHS1" s="98"/>
      <c r="AHT1" s="98"/>
      <c r="AHU1" s="98"/>
      <c r="AHV1" s="98"/>
      <c r="AHW1" s="98"/>
      <c r="AHX1" s="98"/>
      <c r="AHY1" s="98"/>
      <c r="AHZ1" s="98"/>
      <c r="AIA1" s="98"/>
      <c r="AIB1" s="98"/>
      <c r="AIC1" s="98"/>
      <c r="AID1" s="98"/>
      <c r="AIE1" s="98"/>
      <c r="AIF1" s="98"/>
    </row>
    <row r="2" spans="1:916" ht="12" customHeight="1" x14ac:dyDescent="0.2"/>
    <row r="3" spans="1:916" ht="12" customHeight="1" x14ac:dyDescent="0.2">
      <c r="B3" s="94"/>
      <c r="C3" s="94"/>
      <c r="D3" s="94"/>
      <c r="E3" s="94"/>
      <c r="F3" s="94"/>
      <c r="G3" s="94"/>
    </row>
    <row r="22" spans="2:32" x14ac:dyDescent="0.2">
      <c r="AF22" s="96"/>
    </row>
    <row r="23" spans="2:32" x14ac:dyDescent="0.2">
      <c r="W23" s="915"/>
      <c r="X23" s="1075" t="s">
        <v>588</v>
      </c>
      <c r="Y23" s="916"/>
      <c r="Z23" s="1075" t="s">
        <v>671</v>
      </c>
      <c r="AA23" s="93"/>
      <c r="AB23" s="315"/>
      <c r="AC23" s="243" t="s">
        <v>589</v>
      </c>
    </row>
    <row r="26" spans="2:32" customFormat="1" ht="20.25" x14ac:dyDescent="0.3">
      <c r="L26" s="94"/>
      <c r="M26" s="1287"/>
      <c r="N26" s="1287"/>
      <c r="O26" s="1287"/>
      <c r="P26" s="1287"/>
      <c r="Q26" s="714"/>
      <c r="AD26" s="98"/>
      <c r="AE26" s="98"/>
    </row>
    <row r="27" spans="2:32" customFormat="1" x14ac:dyDescent="0.2">
      <c r="L27" s="94"/>
      <c r="M27" s="94"/>
      <c r="N27" s="94"/>
      <c r="AD27" s="98"/>
      <c r="AE27" s="98"/>
    </row>
    <row r="28" spans="2:32" customFormat="1" ht="14.25" customHeight="1" x14ac:dyDescent="0.25"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12"/>
      <c r="AD28" s="98"/>
      <c r="AE28" s="98"/>
    </row>
    <row r="29" spans="2:32" customFormat="1" ht="13.5" customHeight="1" x14ac:dyDescent="0.2">
      <c r="B29" s="97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AD29" s="98"/>
      <c r="AE29" s="98"/>
    </row>
    <row r="30" spans="2:32" customFormat="1" ht="14.25" customHeight="1" x14ac:dyDescent="0.2"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AD30" s="98"/>
      <c r="AE30" s="98"/>
    </row>
    <row r="31" spans="2:32" customFormat="1" x14ac:dyDescent="0.2">
      <c r="B31" s="97"/>
      <c r="C31" s="94"/>
      <c r="D31" s="94"/>
      <c r="E31" s="94"/>
      <c r="F31" s="94"/>
      <c r="G31" s="94"/>
      <c r="H31" s="94"/>
      <c r="I31" s="94"/>
      <c r="J31" s="94"/>
      <c r="K31" s="94"/>
      <c r="L31" s="94"/>
      <c r="AD31" s="98"/>
      <c r="AE31" s="96"/>
    </row>
    <row r="32" spans="2:32" customFormat="1" x14ac:dyDescent="0.2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4"/>
      <c r="AD32" s="98"/>
      <c r="AE32" s="96"/>
    </row>
    <row r="33" spans="1:31" customFormat="1" x14ac:dyDescent="0.2">
      <c r="A33" s="94"/>
      <c r="B33" s="99"/>
      <c r="C33" s="96"/>
      <c r="D33" s="96"/>
      <c r="E33" s="96"/>
      <c r="F33" s="96"/>
      <c r="G33" s="96"/>
      <c r="H33" s="96"/>
      <c r="I33" s="96"/>
      <c r="J33" s="96"/>
      <c r="K33" s="96"/>
      <c r="L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D33" s="98"/>
      <c r="AE33" s="96"/>
    </row>
    <row r="34" spans="1:31" customFormat="1" x14ac:dyDescent="0.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8"/>
      <c r="AD34" s="98"/>
      <c r="AE34" s="96"/>
    </row>
    <row r="35" spans="1:31" customFormat="1" ht="15" x14ac:dyDescent="0.25">
      <c r="B35" s="121"/>
      <c r="C35" s="125"/>
      <c r="D35" s="125"/>
      <c r="E35" s="125"/>
      <c r="F35" s="125"/>
      <c r="G35" s="125"/>
      <c r="H35" s="96"/>
      <c r="I35" s="96"/>
      <c r="J35" s="96"/>
      <c r="K35" s="96"/>
      <c r="L35" s="96"/>
      <c r="S35" s="121"/>
      <c r="T35" s="122"/>
      <c r="U35" s="122"/>
      <c r="V35" s="122"/>
      <c r="W35" s="122"/>
      <c r="X35" s="122"/>
      <c r="Y35" s="122"/>
      <c r="Z35" s="122"/>
      <c r="AA35" s="122"/>
      <c r="AB35" s="122"/>
      <c r="AC35" s="98"/>
      <c r="AD35" s="98"/>
      <c r="AE35" s="96"/>
    </row>
    <row r="36" spans="1:31" customFormat="1" x14ac:dyDescent="0.2">
      <c r="B36" s="126"/>
      <c r="C36" s="100"/>
      <c r="D36" s="96"/>
      <c r="E36" s="96"/>
      <c r="F36" s="96"/>
      <c r="G36" s="96"/>
      <c r="H36" s="96"/>
      <c r="I36" s="96"/>
      <c r="J36" s="96"/>
      <c r="K36" s="96"/>
      <c r="L36" s="96"/>
      <c r="R36" s="94"/>
      <c r="S36" s="99"/>
      <c r="T36" s="96"/>
      <c r="U36" s="96"/>
      <c r="V36" s="96"/>
      <c r="W36" s="96"/>
      <c r="X36" s="96"/>
      <c r="Y36" s="96"/>
      <c r="Z36" s="96"/>
      <c r="AA36" s="96"/>
      <c r="AB36" s="96"/>
      <c r="AC36" s="98"/>
      <c r="AD36" s="98"/>
      <c r="AE36" s="96"/>
    </row>
    <row r="37" spans="1:31" customFormat="1" x14ac:dyDescent="0.2">
      <c r="B37" s="1288"/>
      <c r="C37" s="1288"/>
      <c r="D37" s="1288"/>
      <c r="E37" s="1288"/>
      <c r="F37" s="1288"/>
      <c r="G37" s="1288"/>
      <c r="H37" s="1288"/>
      <c r="I37" s="1288"/>
      <c r="J37" s="1288"/>
      <c r="K37" s="1288"/>
      <c r="L37" s="96"/>
      <c r="R37" s="94"/>
      <c r="S37" s="715"/>
      <c r="T37" s="96"/>
      <c r="U37" s="100"/>
      <c r="V37" s="96"/>
      <c r="W37" s="96"/>
      <c r="X37" s="96"/>
      <c r="Y37" s="96"/>
      <c r="Z37" s="96"/>
      <c r="AA37" s="96"/>
      <c r="AB37" s="96"/>
      <c r="AD37" s="98"/>
      <c r="AE37" s="99"/>
    </row>
    <row r="38" spans="1:31" customFormat="1" ht="12" customHeight="1" x14ac:dyDescent="0.2">
      <c r="A38" s="94"/>
      <c r="B38" s="126"/>
      <c r="C38" s="101"/>
      <c r="D38" s="96"/>
      <c r="E38" s="96"/>
      <c r="F38" s="96"/>
      <c r="G38" s="96"/>
      <c r="H38" s="96"/>
      <c r="I38" s="96"/>
      <c r="J38" s="96"/>
      <c r="K38" s="96"/>
      <c r="L38" s="96"/>
      <c r="R38" s="94"/>
      <c r="S38" s="99"/>
      <c r="T38" s="96"/>
      <c r="U38" s="100"/>
      <c r="V38" s="96"/>
      <c r="W38" s="96"/>
      <c r="X38" s="96"/>
      <c r="Y38" s="96"/>
      <c r="Z38" s="96"/>
      <c r="AA38" s="96"/>
      <c r="AB38" s="96"/>
      <c r="AD38" s="98"/>
      <c r="AE38" s="96"/>
    </row>
    <row r="39" spans="1:31" customFormat="1" ht="11.25" customHeight="1" x14ac:dyDescent="0.2">
      <c r="A39" s="94"/>
      <c r="B39" s="126"/>
      <c r="C39" s="100"/>
      <c r="D39" s="96"/>
      <c r="E39" s="96"/>
      <c r="F39" s="96"/>
      <c r="G39" s="96"/>
      <c r="H39" s="96"/>
      <c r="I39" s="96"/>
      <c r="J39" s="96"/>
      <c r="K39" s="96"/>
      <c r="L39" s="96"/>
      <c r="R39" s="94"/>
      <c r="S39" s="99"/>
      <c r="T39" s="96"/>
      <c r="U39" s="96"/>
      <c r="V39" s="96"/>
      <c r="W39" s="96"/>
      <c r="X39" s="96"/>
      <c r="Y39" s="96"/>
      <c r="Z39" s="96"/>
      <c r="AA39" s="96"/>
      <c r="AB39" s="96"/>
      <c r="AD39" s="98"/>
      <c r="AE39" s="96"/>
    </row>
    <row r="40" spans="1:31" customFormat="1" x14ac:dyDescent="0.2">
      <c r="A40" s="94"/>
      <c r="B40" s="1288"/>
      <c r="C40" s="1288"/>
      <c r="D40" s="1288"/>
      <c r="E40" s="1288"/>
      <c r="F40" s="1288"/>
      <c r="G40" s="1288"/>
      <c r="H40" s="1288"/>
      <c r="I40" s="1288"/>
      <c r="J40" s="1288"/>
      <c r="K40" s="1288"/>
      <c r="L40" s="96"/>
      <c r="R40" s="94"/>
      <c r="S40" s="99"/>
      <c r="T40" s="96"/>
      <c r="U40" s="96"/>
      <c r="V40" s="96"/>
      <c r="W40" s="96"/>
      <c r="X40" s="96"/>
      <c r="Y40" s="96"/>
      <c r="Z40" s="96"/>
      <c r="AA40" s="96"/>
      <c r="AB40" s="96"/>
      <c r="AD40" s="98"/>
      <c r="AE40" s="98"/>
    </row>
    <row r="41" spans="1:31" customFormat="1" x14ac:dyDescent="0.2">
      <c r="A41" s="94"/>
      <c r="B41" s="96"/>
      <c r="C41" s="96"/>
      <c r="D41" s="100"/>
      <c r="E41" s="96"/>
      <c r="F41" s="96"/>
      <c r="G41" s="96"/>
      <c r="H41" s="96"/>
      <c r="I41" s="96"/>
      <c r="J41" s="96"/>
      <c r="K41" s="96"/>
      <c r="L41" s="96"/>
      <c r="R41" s="94"/>
      <c r="S41" s="715"/>
      <c r="T41" s="96"/>
      <c r="U41" s="100"/>
      <c r="V41" s="96"/>
      <c r="W41" s="96"/>
      <c r="X41" s="96"/>
      <c r="Y41" s="96"/>
      <c r="Z41" s="96"/>
      <c r="AA41" s="96"/>
      <c r="AB41" s="96"/>
      <c r="AD41" s="98"/>
      <c r="AE41" s="98"/>
    </row>
    <row r="42" spans="1:31" customFormat="1" x14ac:dyDescent="0.2">
      <c r="A42" s="94"/>
      <c r="B42" s="96"/>
      <c r="C42" s="96"/>
      <c r="D42" s="100"/>
      <c r="E42" s="96"/>
      <c r="F42" s="96"/>
      <c r="G42" s="96"/>
      <c r="H42" s="96"/>
      <c r="I42" s="96"/>
      <c r="J42" s="96"/>
      <c r="K42" s="96"/>
      <c r="L42" s="96"/>
      <c r="R42" s="94"/>
      <c r="S42" s="96"/>
      <c r="T42" s="96"/>
      <c r="U42" s="100"/>
      <c r="V42" s="96"/>
      <c r="W42" s="96"/>
      <c r="X42" s="96"/>
      <c r="Y42" s="96"/>
      <c r="Z42" s="96"/>
      <c r="AA42" s="96"/>
      <c r="AB42" s="96"/>
      <c r="AD42" s="98"/>
      <c r="AE42" s="98"/>
    </row>
    <row r="43" spans="1:31" customFormat="1" x14ac:dyDescent="0.2">
      <c r="A43" s="94"/>
      <c r="B43" s="96"/>
      <c r="C43" s="96"/>
      <c r="D43" s="96"/>
      <c r="E43" s="715"/>
      <c r="F43" s="715"/>
      <c r="G43" s="715"/>
      <c r="H43" s="715"/>
      <c r="I43" s="715"/>
      <c r="J43" s="715"/>
      <c r="K43" s="715"/>
      <c r="L43" s="96"/>
      <c r="R43" s="94"/>
      <c r="S43" s="96"/>
      <c r="T43" s="96"/>
      <c r="U43" s="102"/>
      <c r="V43" s="96"/>
      <c r="W43" s="96"/>
      <c r="X43" s="96"/>
      <c r="Y43" s="96"/>
      <c r="Z43" s="96"/>
      <c r="AA43" s="96"/>
      <c r="AB43" s="96"/>
      <c r="AD43" s="98"/>
      <c r="AE43" s="98"/>
    </row>
    <row r="44" spans="1:31" customFormat="1" x14ac:dyDescent="0.2">
      <c r="A44" s="94"/>
      <c r="B44" s="715"/>
      <c r="C44" s="715"/>
      <c r="D44" s="715"/>
      <c r="E44" s="96"/>
      <c r="F44" s="96"/>
      <c r="G44" s="96"/>
      <c r="H44" s="96"/>
      <c r="I44" s="96"/>
      <c r="J44" s="96"/>
      <c r="K44" s="96"/>
      <c r="L44" s="96"/>
      <c r="R44" s="94"/>
      <c r="S44" s="96"/>
      <c r="T44" s="96"/>
      <c r="U44" s="96"/>
      <c r="V44" s="96"/>
      <c r="W44" s="96"/>
      <c r="X44" s="96"/>
      <c r="Y44" s="96"/>
      <c r="Z44" s="96"/>
      <c r="AA44" s="96"/>
      <c r="AB44" s="96"/>
      <c r="AD44" s="98"/>
      <c r="AE44" s="98"/>
    </row>
    <row r="45" spans="1:31" customFormat="1" x14ac:dyDescent="0.2">
      <c r="A45" s="94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R45" s="94"/>
      <c r="S45" s="96"/>
      <c r="T45" s="96"/>
      <c r="U45" s="96"/>
      <c r="V45" s="96"/>
      <c r="W45" s="96"/>
      <c r="X45" s="96"/>
      <c r="Y45" s="96"/>
      <c r="Z45" s="96"/>
      <c r="AA45" s="96"/>
      <c r="AB45" s="96"/>
      <c r="AD45" s="98"/>
      <c r="AE45" s="98"/>
    </row>
    <row r="46" spans="1:31" customFormat="1" ht="15" x14ac:dyDescent="0.25">
      <c r="A46" s="94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R46" s="94"/>
      <c r="S46" s="123"/>
      <c r="T46" s="124"/>
      <c r="U46" s="124"/>
      <c r="V46" s="124"/>
      <c r="W46" s="124"/>
      <c r="X46" s="124"/>
      <c r="Y46" s="124"/>
      <c r="Z46" s="124"/>
      <c r="AA46" s="124"/>
      <c r="AB46" s="124"/>
      <c r="AD46" s="98"/>
      <c r="AE46" s="98"/>
    </row>
    <row r="47" spans="1:31" customFormat="1" x14ac:dyDescent="0.2">
      <c r="A47" s="94"/>
      <c r="B47" s="96"/>
      <c r="C47" s="243"/>
      <c r="D47" s="96"/>
      <c r="E47" s="243"/>
      <c r="F47" s="96"/>
      <c r="G47" s="96"/>
      <c r="H47" s="243"/>
      <c r="J47" s="96"/>
      <c r="K47" s="96"/>
      <c r="L47" s="96"/>
      <c r="R47" s="94"/>
      <c r="S47" s="96"/>
      <c r="T47" s="96"/>
      <c r="U47" s="96"/>
      <c r="V47" s="96"/>
      <c r="W47" s="96"/>
      <c r="X47" s="96"/>
      <c r="Y47" s="96"/>
      <c r="Z47" s="96"/>
      <c r="AA47" s="96"/>
      <c r="AB47" s="96"/>
      <c r="AD47" s="98"/>
      <c r="AE47" s="98"/>
    </row>
    <row r="48" spans="1:31" customFormat="1" ht="10.5" customHeight="1" x14ac:dyDescent="0.25">
      <c r="A48" s="94"/>
      <c r="B48" s="96"/>
      <c r="C48" s="499"/>
      <c r="D48" s="96"/>
      <c r="E48" s="499"/>
      <c r="F48" s="96"/>
      <c r="G48" s="96"/>
      <c r="H48" s="499"/>
      <c r="I48" s="96"/>
      <c r="J48" s="96"/>
      <c r="K48" s="96"/>
      <c r="T48" s="96"/>
      <c r="U48" s="96"/>
      <c r="V48" s="96"/>
      <c r="W48" s="96"/>
      <c r="X48" s="96"/>
      <c r="Y48" s="96"/>
      <c r="Z48" s="96"/>
      <c r="AA48" s="96"/>
      <c r="AB48" s="96"/>
      <c r="AD48" s="98"/>
      <c r="AE48" s="98"/>
    </row>
    <row r="49" spans="1:31" customFormat="1" x14ac:dyDescent="0.2">
      <c r="A49" s="94"/>
      <c r="B49" s="96"/>
      <c r="C49" s="96"/>
      <c r="D49" s="100"/>
      <c r="E49" s="96"/>
      <c r="F49" s="96"/>
      <c r="G49" s="96"/>
      <c r="H49" s="96"/>
      <c r="I49" s="96"/>
      <c r="J49" s="96"/>
      <c r="K49" s="96"/>
      <c r="L49" s="96"/>
      <c r="V49" s="96"/>
      <c r="W49" s="96"/>
      <c r="X49" s="96"/>
      <c r="Y49" s="96"/>
      <c r="Z49" s="96"/>
      <c r="AA49" s="96"/>
      <c r="AB49" s="96"/>
      <c r="AD49" s="98"/>
      <c r="AE49" s="98"/>
    </row>
    <row r="50" spans="1:31" customFormat="1" x14ac:dyDescent="0.2">
      <c r="A50" s="94"/>
      <c r="B50" s="715"/>
      <c r="C50" s="96"/>
      <c r="D50" s="96"/>
      <c r="E50" s="96"/>
      <c r="F50" s="96"/>
      <c r="G50" s="96"/>
      <c r="H50" s="96"/>
      <c r="I50" s="96"/>
      <c r="J50" s="96"/>
      <c r="K50" s="96"/>
      <c r="L50" s="96"/>
      <c r="R50" s="94"/>
      <c r="S50" s="96"/>
      <c r="T50" s="96"/>
      <c r="U50" s="96"/>
      <c r="V50" s="96"/>
      <c r="W50" s="96"/>
      <c r="X50" s="96"/>
      <c r="Y50" s="96"/>
      <c r="Z50" s="96"/>
      <c r="AA50" s="96"/>
      <c r="AB50" s="96"/>
      <c r="AD50" s="98"/>
      <c r="AE50" s="98"/>
    </row>
    <row r="51" spans="1:31" customFormat="1" x14ac:dyDescent="0.2">
      <c r="A51" s="94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R51" s="94"/>
      <c r="S51" s="96"/>
      <c r="T51" s="96"/>
      <c r="U51" s="96"/>
      <c r="V51" s="96"/>
      <c r="W51" s="96"/>
      <c r="X51" s="96"/>
      <c r="Y51" s="96"/>
      <c r="Z51" s="96"/>
      <c r="AA51" s="96"/>
      <c r="AB51" s="96"/>
      <c r="AD51" s="98"/>
      <c r="AE51" s="98"/>
    </row>
    <row r="52" spans="1:31" customFormat="1" ht="14.25" customHeight="1" x14ac:dyDescent="0.2">
      <c r="A52" s="94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R52" s="94"/>
      <c r="S52" s="96"/>
      <c r="T52" s="100"/>
      <c r="U52" s="96"/>
      <c r="V52" s="96"/>
      <c r="W52" s="96"/>
      <c r="X52" s="96"/>
      <c r="Y52" s="96"/>
      <c r="Z52" s="96"/>
      <c r="AA52" s="96"/>
      <c r="AB52" s="96"/>
      <c r="AD52" s="98"/>
      <c r="AE52" s="98"/>
    </row>
    <row r="53" spans="1:31" customFormat="1" x14ac:dyDescent="0.2">
      <c r="A53" s="94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R53" s="94"/>
      <c r="S53" s="96"/>
      <c r="T53" s="96"/>
      <c r="U53" s="96"/>
      <c r="V53" s="96"/>
      <c r="W53" s="96"/>
      <c r="X53" s="96"/>
      <c r="Y53" s="96"/>
      <c r="Z53" s="96"/>
      <c r="AA53" s="96"/>
      <c r="AB53" s="96"/>
      <c r="AD53" s="98"/>
      <c r="AE53" s="98"/>
    </row>
    <row r="54" spans="1:31" customFormat="1" x14ac:dyDescent="0.2">
      <c r="A54" s="94"/>
      <c r="B54" s="1288"/>
      <c r="C54" s="1288"/>
      <c r="D54" s="1288"/>
      <c r="E54" s="1288"/>
      <c r="F54" s="1288"/>
      <c r="G54" s="1288"/>
      <c r="H54" s="1288"/>
      <c r="I54" s="1288"/>
      <c r="J54" s="1288"/>
      <c r="K54" s="1288"/>
      <c r="L54" s="96"/>
      <c r="R54" s="94"/>
      <c r="S54" s="96"/>
      <c r="T54" s="96"/>
      <c r="U54" s="96"/>
      <c r="V54" s="96"/>
      <c r="W54" s="96"/>
      <c r="X54" s="96"/>
      <c r="Y54" s="96"/>
      <c r="Z54" s="96"/>
      <c r="AA54" s="96"/>
      <c r="AB54" s="96"/>
      <c r="AD54" s="98"/>
      <c r="AE54" s="98"/>
    </row>
    <row r="55" spans="1:31" customFormat="1" ht="14.25" customHeight="1" x14ac:dyDescent="0.2">
      <c r="A55" s="94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R55" s="94"/>
      <c r="S55" s="96"/>
      <c r="T55" s="96"/>
      <c r="U55" s="96"/>
      <c r="V55" s="96"/>
      <c r="W55" s="96"/>
      <c r="X55" s="96"/>
      <c r="Y55" s="96"/>
      <c r="Z55" s="96"/>
      <c r="AA55" s="96"/>
      <c r="AB55" s="96"/>
      <c r="AD55" s="98"/>
      <c r="AE55" s="98"/>
    </row>
    <row r="56" spans="1:31" customFormat="1" ht="13.5" customHeight="1" x14ac:dyDescent="0.2">
      <c r="A56" s="94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N56" s="103"/>
      <c r="O56" s="104"/>
      <c r="P56" s="104"/>
      <c r="Q56" s="104"/>
      <c r="R56" s="120"/>
      <c r="S56" s="96"/>
      <c r="T56" s="96"/>
      <c r="U56" s="96"/>
      <c r="V56" s="96"/>
      <c r="W56" s="96"/>
      <c r="X56" s="96"/>
      <c r="Y56" s="96"/>
      <c r="Z56" s="96"/>
      <c r="AA56" s="96"/>
      <c r="AB56" s="96"/>
      <c r="AD56" s="98"/>
      <c r="AE56" s="98"/>
    </row>
    <row r="57" spans="1:31" customFormat="1" ht="13.5" customHeight="1" x14ac:dyDescent="0.2">
      <c r="A57" s="94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12"/>
      <c r="N57" s="105"/>
      <c r="O57" s="106"/>
      <c r="P57" s="107"/>
      <c r="Q57" s="107"/>
      <c r="R57" s="94"/>
      <c r="S57" s="96"/>
      <c r="T57" s="96"/>
      <c r="U57" s="96"/>
      <c r="V57" s="96"/>
      <c r="W57" s="96"/>
      <c r="X57" s="96"/>
      <c r="Y57" s="96"/>
      <c r="Z57" s="96"/>
      <c r="AA57" s="96"/>
      <c r="AB57" s="96"/>
      <c r="AD57" s="98"/>
      <c r="AE57" s="98"/>
    </row>
    <row r="58" spans="1:31" customFormat="1" x14ac:dyDescent="0.2">
      <c r="A58" s="94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12"/>
      <c r="N58" s="105"/>
      <c r="O58" s="106"/>
      <c r="P58" s="107"/>
      <c r="Q58" s="107"/>
      <c r="R58" s="94"/>
      <c r="S58" s="96"/>
      <c r="T58" s="96"/>
      <c r="U58" s="96"/>
      <c r="V58" s="96"/>
      <c r="W58" s="96"/>
      <c r="X58" s="96"/>
      <c r="Y58" s="96"/>
      <c r="Z58" s="96"/>
      <c r="AA58" s="96"/>
      <c r="AB58" s="96"/>
      <c r="AD58" s="98"/>
      <c r="AE58" s="98"/>
    </row>
    <row r="59" spans="1:31" customFormat="1" ht="12.75" customHeight="1" x14ac:dyDescent="0.2">
      <c r="A59" s="94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108"/>
      <c r="N59" s="105"/>
      <c r="O59" s="106"/>
      <c r="P59" s="107"/>
      <c r="Q59" s="107"/>
      <c r="R59" s="94"/>
      <c r="S59" s="96"/>
      <c r="T59" s="96"/>
      <c r="U59" s="96"/>
      <c r="V59" s="96"/>
      <c r="W59" s="96"/>
      <c r="X59" s="96"/>
      <c r="Y59" s="96"/>
      <c r="Z59" s="96"/>
      <c r="AA59" s="96"/>
      <c r="AB59" s="96"/>
      <c r="AD59" s="98"/>
      <c r="AE59" s="98"/>
    </row>
    <row r="60" spans="1:31" customFormat="1" ht="12.75" customHeight="1" x14ac:dyDescent="0.2">
      <c r="A60" s="94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108"/>
      <c r="N60" s="105"/>
      <c r="O60" s="106"/>
      <c r="P60" s="107"/>
      <c r="Q60" s="107"/>
      <c r="R60" s="94"/>
      <c r="S60" s="96"/>
      <c r="T60" s="96"/>
      <c r="U60" s="96"/>
      <c r="V60" s="96"/>
      <c r="W60" s="96"/>
      <c r="X60" s="96"/>
      <c r="Y60" s="96"/>
      <c r="Z60" s="96"/>
      <c r="AA60" s="96"/>
      <c r="AB60" s="96"/>
      <c r="AD60" s="98"/>
      <c r="AE60" s="98"/>
    </row>
    <row r="61" spans="1:31" customFormat="1" ht="13.5" customHeight="1" x14ac:dyDescent="0.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108"/>
      <c r="N61" s="105"/>
      <c r="O61" s="106"/>
      <c r="P61" s="107"/>
      <c r="Q61" s="107"/>
      <c r="R61" s="94"/>
      <c r="S61" s="96"/>
      <c r="T61" s="96"/>
      <c r="U61" s="96"/>
      <c r="V61" s="96"/>
      <c r="W61" s="96"/>
      <c r="X61" s="96"/>
      <c r="Y61" s="96"/>
      <c r="Z61" s="96"/>
      <c r="AA61" s="96"/>
      <c r="AB61" s="96"/>
      <c r="AD61" s="98"/>
      <c r="AE61" s="98"/>
    </row>
    <row r="62" spans="1:31" customFormat="1" x14ac:dyDescent="0.2">
      <c r="A62" s="94"/>
      <c r="F62" s="94"/>
      <c r="M62" s="109"/>
      <c r="N62" s="105"/>
      <c r="R62" s="94"/>
      <c r="S62" s="96"/>
      <c r="T62" s="96"/>
      <c r="U62" s="96"/>
      <c r="V62" s="96"/>
      <c r="W62" s="96"/>
      <c r="X62" s="96"/>
      <c r="Y62" s="96"/>
      <c r="Z62" s="96"/>
      <c r="AA62" s="96"/>
      <c r="AB62" s="96"/>
      <c r="AD62" s="98"/>
      <c r="AE62" s="98"/>
    </row>
    <row r="63" spans="1:31" customFormat="1" x14ac:dyDescent="0.2">
      <c r="B63" s="94"/>
      <c r="C63" s="94"/>
      <c r="F63" s="110"/>
      <c r="I63" s="110"/>
      <c r="J63" s="110"/>
      <c r="K63" s="110"/>
      <c r="M63" s="109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96"/>
    </row>
    <row r="64" spans="1:31" customFormat="1" ht="13.5" thickBot="1" x14ac:dyDescent="0.25">
      <c r="B64" s="94"/>
      <c r="C64" s="94"/>
      <c r="F64" s="110"/>
      <c r="I64" s="110"/>
      <c r="J64" s="110"/>
      <c r="K64" s="110"/>
      <c r="M64" s="109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96"/>
    </row>
    <row r="65" spans="6:916" ht="15.75" thickBot="1" x14ac:dyDescent="0.3">
      <c r="G65" s="486" t="s">
        <v>228</v>
      </c>
      <c r="H65" s="487"/>
      <c r="I65" s="487"/>
      <c r="J65" s="487"/>
      <c r="K65" s="487"/>
      <c r="L65" s="487"/>
      <c r="M65" s="487"/>
      <c r="N65" s="487"/>
      <c r="O65" s="487"/>
      <c r="P65" s="487"/>
      <c r="Q65" s="487"/>
      <c r="R65" s="487"/>
      <c r="S65" s="487"/>
      <c r="T65" s="487"/>
      <c r="U65" s="487"/>
      <c r="V65" s="487"/>
      <c r="W65" s="487"/>
      <c r="X65" s="487"/>
      <c r="Y65" s="487"/>
      <c r="Z65" s="487"/>
      <c r="AA65" s="487"/>
      <c r="AB65" s="487"/>
      <c r="AC65" s="488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</row>
    <row r="66" spans="6:916" x14ac:dyDescent="0.2">
      <c r="G66" s="1243" t="s">
        <v>751</v>
      </c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283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</row>
    <row r="67" spans="6:916" x14ac:dyDescent="0.2">
      <c r="G67" s="1387" t="s">
        <v>750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284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</row>
    <row r="68" spans="6:916" x14ac:dyDescent="0.2">
      <c r="G68" s="560" t="s">
        <v>747</v>
      </c>
      <c r="H68" s="636"/>
      <c r="I68" s="637"/>
      <c r="J68" s="636"/>
      <c r="K68" s="636"/>
      <c r="L68" s="636"/>
      <c r="M68" s="636"/>
      <c r="N68" s="636"/>
      <c r="O68" s="636"/>
      <c r="P68" s="636"/>
      <c r="Q68" s="636"/>
      <c r="R68" s="636"/>
      <c r="S68" s="636"/>
      <c r="T68" s="636"/>
      <c r="U68" s="636"/>
      <c r="V68" s="636"/>
      <c r="W68" s="636"/>
      <c r="X68" s="636"/>
      <c r="Y68" s="636"/>
      <c r="Z68" s="636"/>
      <c r="AA68" s="636"/>
      <c r="AB68" s="636"/>
      <c r="AC68" s="638"/>
      <c r="AD68" s="639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</row>
    <row r="69" spans="6:916" x14ac:dyDescent="0.2">
      <c r="F69" s="94"/>
      <c r="G69" s="1227" t="s">
        <v>744</v>
      </c>
      <c r="H69" s="110"/>
      <c r="I69" s="110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284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</row>
    <row r="70" spans="6:916" x14ac:dyDescent="0.2">
      <c r="G70" s="560" t="s">
        <v>745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284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</row>
    <row r="71" spans="6:916" x14ac:dyDescent="0.2">
      <c r="G71" s="1389" t="s">
        <v>746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284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</row>
    <row r="72" spans="6:916" x14ac:dyDescent="0.2">
      <c r="G72" s="1390" t="s">
        <v>749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284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</row>
    <row r="73" spans="6:916" x14ac:dyDescent="0.2">
      <c r="G73" s="1390" t="s">
        <v>748</v>
      </c>
      <c r="H73" s="112"/>
      <c r="I73" s="113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284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</row>
    <row r="74" spans="6:916" x14ac:dyDescent="0.2">
      <c r="G74" s="870" t="s">
        <v>743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28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</row>
    <row r="75" spans="6:916" ht="15" customHeight="1" thickBot="1" x14ac:dyDescent="0.25">
      <c r="G75" s="1388" t="s">
        <v>742</v>
      </c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28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</row>
    <row r="76" spans="6:916" x14ac:dyDescent="0.2">
      <c r="G76" s="93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</row>
    <row r="78" spans="6:916" x14ac:dyDescent="0.2">
      <c r="F78" s="94"/>
      <c r="G78" s="750"/>
    </row>
    <row r="80" spans="6:916" x14ac:dyDescent="0.2">
      <c r="G80" s="716"/>
    </row>
    <row r="82" spans="1:916" x14ac:dyDescent="0.2">
      <c r="A82" s="96"/>
      <c r="B82" s="96"/>
      <c r="C82" s="96"/>
      <c r="D82" s="96"/>
      <c r="E82" s="96"/>
      <c r="F82" s="96"/>
      <c r="G82" s="750"/>
      <c r="H82" s="96"/>
      <c r="I82" s="96"/>
      <c r="J82" s="96"/>
      <c r="K82" s="96"/>
      <c r="L82" s="96"/>
      <c r="M82" s="96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</row>
    <row r="83" spans="1:916" x14ac:dyDescent="0.2">
      <c r="A83" s="96"/>
      <c r="B83" s="96"/>
      <c r="C83" s="96"/>
      <c r="D83" s="96"/>
      <c r="E83" s="96"/>
      <c r="F83" s="96"/>
      <c r="G83" s="751"/>
      <c r="H83" s="96"/>
      <c r="I83" s="96"/>
      <c r="J83" s="96"/>
      <c r="K83" s="96"/>
      <c r="L83" s="96"/>
      <c r="M83" s="96"/>
      <c r="Z83" s="96"/>
      <c r="AA83" s="96"/>
      <c r="AB83" s="96"/>
      <c r="AC83" s="96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</row>
    <row r="84" spans="1:916" x14ac:dyDescent="0.2">
      <c r="A84" s="96"/>
      <c r="B84" s="96"/>
      <c r="C84" s="96"/>
      <c r="D84" s="96"/>
      <c r="E84" s="96"/>
      <c r="F84" s="96"/>
      <c r="G84" s="97"/>
      <c r="H84" s="94"/>
      <c r="I84" s="94"/>
      <c r="J84" s="94"/>
      <c r="K84" s="94"/>
      <c r="L84" s="94"/>
      <c r="M84" s="94"/>
      <c r="N84" s="94"/>
      <c r="O84" s="94"/>
      <c r="Z84" s="96"/>
      <c r="AA84" s="96"/>
      <c r="AB84" s="96"/>
      <c r="AC84" s="96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</row>
    <row r="85" spans="1:916" x14ac:dyDescent="0.2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Z85" s="96"/>
      <c r="AA85" s="96"/>
      <c r="AB85" s="96"/>
      <c r="AC85" s="96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</row>
    <row r="86" spans="1:916" x14ac:dyDescent="0.2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Z86" s="96"/>
      <c r="AA86" s="96"/>
      <c r="AB86" s="96"/>
      <c r="AC86" s="9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</row>
    <row r="87" spans="1:916" x14ac:dyDescent="0.2">
      <c r="A87" s="96"/>
      <c r="B87" s="99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Z87" s="96"/>
      <c r="AA87" s="96"/>
      <c r="AB87" s="96"/>
      <c r="AC87" s="96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</row>
    <row r="88" spans="1:916" x14ac:dyDescent="0.2">
      <c r="A88" s="96"/>
      <c r="B88" s="100"/>
      <c r="C88" s="114"/>
      <c r="D88" s="96"/>
      <c r="E88" s="96"/>
      <c r="F88" s="96"/>
      <c r="H88" s="96"/>
      <c r="I88" s="96"/>
      <c r="J88" s="96"/>
      <c r="K88" s="96"/>
      <c r="L88" s="96"/>
      <c r="M88" s="96"/>
      <c r="Z88" s="96"/>
      <c r="AA88" s="96"/>
      <c r="AB88" s="96"/>
      <c r="AC88" s="96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</row>
    <row r="89" spans="1:916" x14ac:dyDescent="0.2">
      <c r="A89" s="96"/>
      <c r="B89" s="96"/>
      <c r="C89" s="96"/>
      <c r="D89" s="96"/>
      <c r="E89" s="96"/>
      <c r="F89" s="96"/>
      <c r="H89" s="96"/>
      <c r="I89" s="96"/>
      <c r="J89" s="96"/>
      <c r="K89" s="96"/>
      <c r="L89" s="96"/>
      <c r="M89" s="96"/>
      <c r="Z89" s="96"/>
      <c r="AA89" s="96"/>
      <c r="AB89" s="96"/>
      <c r="AC89" s="96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</row>
    <row r="90" spans="1:916" x14ac:dyDescent="0.2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Z90" s="96"/>
      <c r="AA90" s="96"/>
      <c r="AB90" s="96"/>
      <c r="AC90" s="96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</row>
    <row r="91" spans="1:916" x14ac:dyDescent="0.2">
      <c r="A91" s="96"/>
      <c r="B91" s="100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Z91" s="96"/>
      <c r="AA91" s="96"/>
      <c r="AB91" s="96"/>
      <c r="AC91" s="96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</row>
    <row r="92" spans="1:916" x14ac:dyDescent="0.2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Z92" s="96"/>
      <c r="AA92" s="96"/>
      <c r="AB92" s="96"/>
      <c r="AC92" s="96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</row>
    <row r="93" spans="1:916" x14ac:dyDescent="0.2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S93" s="96"/>
      <c r="Z93" s="96"/>
      <c r="AA93" s="96"/>
      <c r="AB93" s="96"/>
      <c r="AC93" s="96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</row>
    <row r="94" spans="1:916" x14ac:dyDescent="0.2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</row>
    <row r="95" spans="1:916" x14ac:dyDescent="0.2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</row>
    <row r="96" spans="1:916" x14ac:dyDescent="0.2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</row>
    <row r="97" spans="1:916" ht="13.5" x14ac:dyDescent="0.25">
      <c r="A97" s="96"/>
      <c r="B97" s="96"/>
      <c r="C97" s="96"/>
      <c r="D97" s="96"/>
      <c r="E97" s="96"/>
      <c r="F97" s="96"/>
      <c r="G97" s="96"/>
      <c r="H97" s="96"/>
      <c r="I97" s="499"/>
      <c r="J97" s="96"/>
      <c r="K97" s="96"/>
      <c r="L97" s="96"/>
      <c r="M97" s="96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</row>
    <row r="98" spans="1:916" x14ac:dyDescent="0.2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</row>
    <row r="99" spans="1:916" x14ac:dyDescent="0.2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</row>
    <row r="100" spans="1:916" x14ac:dyDescent="0.2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</row>
    <row r="101" spans="1:916" x14ac:dyDescent="0.2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</row>
    <row r="102" spans="1:916" x14ac:dyDescent="0.2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</row>
    <row r="103" spans="1:916" x14ac:dyDescent="0.2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</row>
    <row r="104" spans="1:916" x14ac:dyDescent="0.2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</row>
    <row r="105" spans="1:916" x14ac:dyDescent="0.2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</row>
    <row r="106" spans="1:916" x14ac:dyDescent="0.2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</row>
    <row r="107" spans="1:916" x14ac:dyDescent="0.2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</row>
    <row r="108" spans="1:916" x14ac:dyDescent="0.2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</row>
    <row r="109" spans="1:916" x14ac:dyDescent="0.2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</row>
    <row r="110" spans="1:916" x14ac:dyDescent="0.2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</row>
    <row r="111" spans="1:916" x14ac:dyDescent="0.2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</row>
    <row r="112" spans="1:916" ht="15" x14ac:dyDescent="0.25">
      <c r="A112" s="96"/>
      <c r="B112" s="95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</row>
    <row r="113" spans="1:916" x14ac:dyDescent="0.2">
      <c r="A113" s="96"/>
      <c r="B113" s="99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</row>
    <row r="114" spans="1:916" x14ac:dyDescent="0.2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  <c r="ABW114"/>
      <c r="ABX114"/>
      <c r="ABY114"/>
      <c r="ABZ114"/>
      <c r="ACA114"/>
      <c r="ACB114"/>
      <c r="ACC114"/>
      <c r="ACD114"/>
      <c r="ACE114"/>
      <c r="ACF114"/>
      <c r="ACG114"/>
      <c r="ACH114"/>
      <c r="ACI114"/>
      <c r="ACJ114"/>
      <c r="ACK114"/>
      <c r="ACL114"/>
      <c r="ACM114"/>
      <c r="ACN114"/>
      <c r="ACO114"/>
      <c r="ACP114"/>
      <c r="ACQ114"/>
      <c r="ACR114"/>
      <c r="ACS114"/>
      <c r="ACT114"/>
      <c r="ACU114"/>
      <c r="ACV114"/>
      <c r="ACW114"/>
      <c r="ACX114"/>
      <c r="ACY114"/>
      <c r="ACZ114"/>
      <c r="ADA114"/>
      <c r="ADB114"/>
      <c r="ADC114"/>
      <c r="ADD114"/>
      <c r="ADE114"/>
      <c r="ADF114"/>
      <c r="ADG114"/>
      <c r="ADH114"/>
      <c r="ADI114"/>
      <c r="ADJ114"/>
      <c r="ADK114"/>
      <c r="ADL114"/>
      <c r="ADM114"/>
      <c r="ADN114"/>
      <c r="ADO114"/>
      <c r="ADP114"/>
      <c r="ADQ114"/>
      <c r="ADR114"/>
      <c r="ADS114"/>
      <c r="ADT114"/>
      <c r="ADU114"/>
      <c r="ADV114"/>
      <c r="ADW114"/>
      <c r="ADX114"/>
      <c r="ADY114"/>
      <c r="ADZ114"/>
      <c r="AEA114"/>
      <c r="AEB114"/>
      <c r="AEC114"/>
      <c r="AED114"/>
      <c r="AEE114"/>
      <c r="AEF114"/>
      <c r="AEG114"/>
      <c r="AEH114"/>
      <c r="AEI114"/>
      <c r="AEJ114"/>
      <c r="AEK114"/>
      <c r="AEL114"/>
      <c r="AEM114"/>
      <c r="AEN114"/>
      <c r="AEO114"/>
      <c r="AEP114"/>
      <c r="AEQ114"/>
      <c r="AER114"/>
      <c r="AES114"/>
      <c r="AET114"/>
      <c r="AEU114"/>
      <c r="AEV114"/>
      <c r="AEW114"/>
      <c r="AEX114"/>
      <c r="AEY114"/>
      <c r="AEZ114"/>
      <c r="AFA114"/>
      <c r="AFB114"/>
      <c r="AFC114"/>
      <c r="AFD114"/>
      <c r="AFE114"/>
      <c r="AFF114"/>
      <c r="AFG114"/>
      <c r="AFH114"/>
      <c r="AFI114"/>
      <c r="AFJ114"/>
      <c r="AFK114"/>
      <c r="AFL114"/>
      <c r="AFM114"/>
      <c r="AFN114"/>
      <c r="AFO114"/>
      <c r="AFP114"/>
      <c r="AFQ114"/>
      <c r="AFR114"/>
      <c r="AFS114"/>
      <c r="AFT114"/>
      <c r="AFU114"/>
      <c r="AFV114"/>
      <c r="AFW114"/>
      <c r="AFX114"/>
      <c r="AFY114"/>
      <c r="AFZ114"/>
      <c r="AGA114"/>
      <c r="AGB114"/>
      <c r="AGC114"/>
      <c r="AGD114"/>
      <c r="AGE114"/>
      <c r="AGF114"/>
      <c r="AGG114"/>
      <c r="AGH114"/>
      <c r="AGI114"/>
      <c r="AGJ114"/>
      <c r="AGK114"/>
      <c r="AGL114"/>
      <c r="AGM114"/>
      <c r="AGN114"/>
      <c r="AGO114"/>
      <c r="AGP114"/>
      <c r="AGQ114"/>
      <c r="AGR114"/>
      <c r="AGS114"/>
      <c r="AGT114"/>
      <c r="AGU114"/>
      <c r="AGV114"/>
      <c r="AGW114"/>
      <c r="AGX114"/>
      <c r="AGY114"/>
      <c r="AGZ114"/>
      <c r="AHA114"/>
      <c r="AHB114"/>
      <c r="AHC114"/>
      <c r="AHD114"/>
      <c r="AHE114"/>
      <c r="AHF114"/>
      <c r="AHG114"/>
      <c r="AHH114"/>
      <c r="AHI114"/>
      <c r="AHJ114"/>
      <c r="AHK114"/>
      <c r="AHL114"/>
      <c r="AHM114"/>
      <c r="AHN114"/>
      <c r="AHO114"/>
      <c r="AHP114"/>
      <c r="AHQ114"/>
      <c r="AHR114"/>
      <c r="AHS114"/>
      <c r="AHT114"/>
      <c r="AHU114"/>
      <c r="AHV114"/>
      <c r="AHW114"/>
      <c r="AHX114"/>
      <c r="AHY114"/>
      <c r="AHZ114"/>
      <c r="AIA114"/>
      <c r="AIB114"/>
      <c r="AIC114"/>
      <c r="AID114"/>
      <c r="AIE114"/>
      <c r="AIF114"/>
    </row>
    <row r="115" spans="1:916" x14ac:dyDescent="0.2">
      <c r="A115" s="96"/>
      <c r="B115" s="99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</row>
    <row r="116" spans="1:916" x14ac:dyDescent="0.2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  <c r="ABW116"/>
      <c r="ABX116"/>
      <c r="ABY116"/>
      <c r="ABZ116"/>
      <c r="ACA116"/>
      <c r="ACB116"/>
      <c r="ACC116"/>
      <c r="ACD116"/>
      <c r="ACE116"/>
      <c r="ACF116"/>
      <c r="ACG116"/>
      <c r="ACH116"/>
      <c r="ACI116"/>
      <c r="ACJ116"/>
      <c r="ACK116"/>
      <c r="ACL116"/>
      <c r="ACM116"/>
      <c r="ACN116"/>
      <c r="ACO116"/>
      <c r="ACP116"/>
      <c r="ACQ116"/>
      <c r="ACR116"/>
      <c r="ACS116"/>
      <c r="ACT116"/>
      <c r="ACU116"/>
      <c r="ACV116"/>
      <c r="ACW116"/>
      <c r="ACX116"/>
      <c r="ACY116"/>
      <c r="ACZ116"/>
      <c r="ADA116"/>
      <c r="ADB116"/>
      <c r="ADC116"/>
      <c r="ADD116"/>
      <c r="ADE116"/>
      <c r="ADF116"/>
      <c r="ADG116"/>
      <c r="ADH116"/>
      <c r="ADI116"/>
      <c r="ADJ116"/>
      <c r="ADK116"/>
      <c r="ADL116"/>
      <c r="ADM116"/>
      <c r="ADN116"/>
      <c r="ADO116"/>
      <c r="ADP116"/>
      <c r="ADQ116"/>
      <c r="ADR116"/>
      <c r="ADS116"/>
      <c r="ADT116"/>
      <c r="ADU116"/>
      <c r="ADV116"/>
      <c r="ADW116"/>
      <c r="ADX116"/>
      <c r="ADY116"/>
      <c r="ADZ116"/>
      <c r="AEA116"/>
      <c r="AEB116"/>
      <c r="AEC116"/>
      <c r="AED116"/>
      <c r="AEE116"/>
      <c r="AEF116"/>
      <c r="AEG116"/>
      <c r="AEH116"/>
      <c r="AEI116"/>
      <c r="AEJ116"/>
      <c r="AEK116"/>
      <c r="AEL116"/>
      <c r="AEM116"/>
      <c r="AEN116"/>
      <c r="AEO116"/>
      <c r="AEP116"/>
      <c r="AEQ116"/>
      <c r="AER116"/>
      <c r="AES116"/>
      <c r="AET116"/>
      <c r="AEU116"/>
      <c r="AEV116"/>
      <c r="AEW116"/>
      <c r="AEX116"/>
      <c r="AEY116"/>
      <c r="AEZ116"/>
      <c r="AFA116"/>
      <c r="AFB116"/>
      <c r="AFC116"/>
      <c r="AFD116"/>
      <c r="AFE116"/>
      <c r="AFF116"/>
      <c r="AFG116"/>
      <c r="AFH116"/>
      <c r="AFI116"/>
      <c r="AFJ116"/>
      <c r="AFK116"/>
      <c r="AFL116"/>
      <c r="AFM116"/>
      <c r="AFN116"/>
      <c r="AFO116"/>
      <c r="AFP116"/>
      <c r="AFQ116"/>
      <c r="AFR116"/>
      <c r="AFS116"/>
      <c r="AFT116"/>
      <c r="AFU116"/>
      <c r="AFV116"/>
      <c r="AFW116"/>
      <c r="AFX116"/>
      <c r="AFY116"/>
      <c r="AFZ116"/>
      <c r="AGA116"/>
      <c r="AGB116"/>
      <c r="AGC116"/>
      <c r="AGD116"/>
      <c r="AGE116"/>
      <c r="AGF116"/>
      <c r="AGG116"/>
      <c r="AGH116"/>
      <c r="AGI116"/>
      <c r="AGJ116"/>
      <c r="AGK116"/>
      <c r="AGL116"/>
      <c r="AGM116"/>
      <c r="AGN116"/>
      <c r="AGO116"/>
      <c r="AGP116"/>
      <c r="AGQ116"/>
      <c r="AGR116"/>
      <c r="AGS116"/>
      <c r="AGT116"/>
      <c r="AGU116"/>
      <c r="AGV116"/>
      <c r="AGW116"/>
      <c r="AGX116"/>
      <c r="AGY116"/>
      <c r="AGZ116"/>
      <c r="AHA116"/>
      <c r="AHB116"/>
      <c r="AHC116"/>
      <c r="AHD116"/>
      <c r="AHE116"/>
      <c r="AHF116"/>
      <c r="AHG116"/>
      <c r="AHH116"/>
      <c r="AHI116"/>
      <c r="AHJ116"/>
      <c r="AHK116"/>
      <c r="AHL116"/>
      <c r="AHM116"/>
      <c r="AHN116"/>
      <c r="AHO116"/>
      <c r="AHP116"/>
      <c r="AHQ116"/>
      <c r="AHR116"/>
      <c r="AHS116"/>
      <c r="AHT116"/>
      <c r="AHU116"/>
      <c r="AHV116"/>
      <c r="AHW116"/>
      <c r="AHX116"/>
      <c r="AHY116"/>
      <c r="AHZ116"/>
      <c r="AIA116"/>
      <c r="AIB116"/>
      <c r="AIC116"/>
      <c r="AID116"/>
      <c r="AIE116"/>
      <c r="AIF116"/>
    </row>
    <row r="117" spans="1:916" x14ac:dyDescent="0.2">
      <c r="A117" s="96"/>
      <c r="B117" s="99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  <c r="YW117"/>
      <c r="YX117"/>
      <c r="YY117"/>
      <c r="YZ117"/>
      <c r="ZA117"/>
      <c r="ZB117"/>
      <c r="ZC117"/>
      <c r="ZD117"/>
      <c r="ZE117"/>
      <c r="ZF117"/>
      <c r="ZG117"/>
      <c r="ZH117"/>
      <c r="ZI117"/>
      <c r="ZJ117"/>
      <c r="ZK117"/>
      <c r="ZL117"/>
      <c r="ZM117"/>
      <c r="ZN117"/>
      <c r="ZO117"/>
      <c r="ZP117"/>
      <c r="ZQ117"/>
      <c r="ZR117"/>
      <c r="ZS117"/>
      <c r="ZT117"/>
      <c r="ZU117"/>
      <c r="ZV117"/>
      <c r="ZW117"/>
      <c r="ZX117"/>
      <c r="ZY117"/>
      <c r="ZZ117"/>
      <c r="AAA117"/>
      <c r="AAB117"/>
      <c r="AAC117"/>
      <c r="AAD117"/>
      <c r="AAE117"/>
      <c r="AAF117"/>
      <c r="AAG117"/>
      <c r="AAH117"/>
      <c r="AAI117"/>
      <c r="AAJ117"/>
      <c r="AAK117"/>
      <c r="AAL117"/>
      <c r="AAM117"/>
      <c r="AAN117"/>
      <c r="AAO117"/>
      <c r="AAP117"/>
      <c r="AAQ117"/>
      <c r="AAR117"/>
      <c r="AAS117"/>
      <c r="AAT117"/>
      <c r="AAU117"/>
      <c r="AAV117"/>
      <c r="AAW117"/>
      <c r="AAX117"/>
      <c r="AAY117"/>
      <c r="AAZ117"/>
      <c r="ABA117"/>
      <c r="ABB117"/>
      <c r="ABC117"/>
      <c r="ABD117"/>
      <c r="ABE117"/>
      <c r="ABF117"/>
      <c r="ABG117"/>
      <c r="ABH117"/>
      <c r="ABI117"/>
      <c r="ABJ117"/>
      <c r="ABK117"/>
      <c r="ABL117"/>
      <c r="ABM117"/>
      <c r="ABN117"/>
      <c r="ABO117"/>
      <c r="ABP117"/>
      <c r="ABQ117"/>
      <c r="ABR117"/>
      <c r="ABS117"/>
      <c r="ABT117"/>
      <c r="ABU117"/>
      <c r="ABV117"/>
      <c r="ABW117"/>
      <c r="ABX117"/>
      <c r="ABY117"/>
      <c r="ABZ117"/>
      <c r="ACA117"/>
      <c r="ACB117"/>
      <c r="ACC117"/>
      <c r="ACD117"/>
      <c r="ACE117"/>
      <c r="ACF117"/>
      <c r="ACG117"/>
      <c r="ACH117"/>
      <c r="ACI117"/>
      <c r="ACJ117"/>
      <c r="ACK117"/>
      <c r="ACL117"/>
      <c r="ACM117"/>
      <c r="ACN117"/>
      <c r="ACO117"/>
      <c r="ACP117"/>
      <c r="ACQ117"/>
      <c r="ACR117"/>
      <c r="ACS117"/>
      <c r="ACT117"/>
      <c r="ACU117"/>
      <c r="ACV117"/>
      <c r="ACW117"/>
      <c r="ACX117"/>
      <c r="ACY117"/>
      <c r="ACZ117"/>
      <c r="ADA117"/>
      <c r="ADB117"/>
      <c r="ADC117"/>
      <c r="ADD117"/>
      <c r="ADE117"/>
      <c r="ADF117"/>
      <c r="ADG117"/>
      <c r="ADH117"/>
      <c r="ADI117"/>
      <c r="ADJ117"/>
      <c r="ADK117"/>
      <c r="ADL117"/>
      <c r="ADM117"/>
      <c r="ADN117"/>
      <c r="ADO117"/>
      <c r="ADP117"/>
      <c r="ADQ117"/>
      <c r="ADR117"/>
      <c r="ADS117"/>
      <c r="ADT117"/>
      <c r="ADU117"/>
      <c r="ADV117"/>
      <c r="ADW117"/>
      <c r="ADX117"/>
      <c r="ADY117"/>
      <c r="ADZ117"/>
      <c r="AEA117"/>
      <c r="AEB117"/>
      <c r="AEC117"/>
      <c r="AED117"/>
      <c r="AEE117"/>
      <c r="AEF117"/>
      <c r="AEG117"/>
      <c r="AEH117"/>
      <c r="AEI117"/>
      <c r="AEJ117"/>
      <c r="AEK117"/>
      <c r="AEL117"/>
      <c r="AEM117"/>
      <c r="AEN117"/>
      <c r="AEO117"/>
      <c r="AEP117"/>
      <c r="AEQ117"/>
      <c r="AER117"/>
      <c r="AES117"/>
      <c r="AET117"/>
      <c r="AEU117"/>
      <c r="AEV117"/>
      <c r="AEW117"/>
      <c r="AEX117"/>
      <c r="AEY117"/>
      <c r="AEZ117"/>
      <c r="AFA117"/>
      <c r="AFB117"/>
      <c r="AFC117"/>
      <c r="AFD117"/>
      <c r="AFE117"/>
      <c r="AFF117"/>
      <c r="AFG117"/>
      <c r="AFH117"/>
      <c r="AFI117"/>
      <c r="AFJ117"/>
      <c r="AFK117"/>
      <c r="AFL117"/>
      <c r="AFM117"/>
      <c r="AFN117"/>
      <c r="AFO117"/>
      <c r="AFP117"/>
      <c r="AFQ117"/>
      <c r="AFR117"/>
      <c r="AFS117"/>
      <c r="AFT117"/>
      <c r="AFU117"/>
      <c r="AFV117"/>
      <c r="AFW117"/>
      <c r="AFX117"/>
      <c r="AFY117"/>
      <c r="AFZ117"/>
      <c r="AGA117"/>
      <c r="AGB117"/>
      <c r="AGC117"/>
      <c r="AGD117"/>
      <c r="AGE117"/>
      <c r="AGF117"/>
      <c r="AGG117"/>
      <c r="AGH117"/>
      <c r="AGI117"/>
      <c r="AGJ117"/>
      <c r="AGK117"/>
      <c r="AGL117"/>
      <c r="AGM117"/>
      <c r="AGN117"/>
      <c r="AGO117"/>
      <c r="AGP117"/>
      <c r="AGQ117"/>
      <c r="AGR117"/>
      <c r="AGS117"/>
      <c r="AGT117"/>
      <c r="AGU117"/>
      <c r="AGV117"/>
      <c r="AGW117"/>
      <c r="AGX117"/>
      <c r="AGY117"/>
      <c r="AGZ117"/>
      <c r="AHA117"/>
      <c r="AHB117"/>
      <c r="AHC117"/>
      <c r="AHD117"/>
      <c r="AHE117"/>
      <c r="AHF117"/>
      <c r="AHG117"/>
      <c r="AHH117"/>
      <c r="AHI117"/>
      <c r="AHJ117"/>
      <c r="AHK117"/>
      <c r="AHL117"/>
      <c r="AHM117"/>
      <c r="AHN117"/>
      <c r="AHO117"/>
      <c r="AHP117"/>
      <c r="AHQ117"/>
      <c r="AHR117"/>
      <c r="AHS117"/>
      <c r="AHT117"/>
      <c r="AHU117"/>
      <c r="AHV117"/>
      <c r="AHW117"/>
      <c r="AHX117"/>
      <c r="AHY117"/>
      <c r="AHZ117"/>
      <c r="AIA117"/>
      <c r="AIB117"/>
      <c r="AIC117"/>
      <c r="AID117"/>
      <c r="AIE117"/>
      <c r="AIF117"/>
    </row>
    <row r="118" spans="1:916" x14ac:dyDescent="0.2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  <c r="YV118"/>
      <c r="YW118"/>
      <c r="YX118"/>
      <c r="YY118"/>
      <c r="YZ118"/>
      <c r="ZA118"/>
      <c r="ZB118"/>
      <c r="ZC118"/>
      <c r="ZD118"/>
      <c r="ZE118"/>
      <c r="ZF118"/>
      <c r="ZG118"/>
      <c r="ZH118"/>
      <c r="ZI118"/>
      <c r="ZJ118"/>
      <c r="ZK118"/>
      <c r="ZL118"/>
      <c r="ZM118"/>
      <c r="ZN118"/>
      <c r="ZO118"/>
      <c r="ZP118"/>
      <c r="ZQ118"/>
      <c r="ZR118"/>
      <c r="ZS118"/>
      <c r="ZT118"/>
      <c r="ZU118"/>
      <c r="ZV118"/>
      <c r="ZW118"/>
      <c r="ZX118"/>
      <c r="ZY118"/>
      <c r="ZZ118"/>
      <c r="AAA118"/>
      <c r="AAB118"/>
      <c r="AAC118"/>
      <c r="AAD118"/>
      <c r="AAE118"/>
      <c r="AAF118"/>
      <c r="AAG118"/>
      <c r="AAH118"/>
      <c r="AAI118"/>
      <c r="AAJ118"/>
      <c r="AAK118"/>
      <c r="AAL118"/>
      <c r="AAM118"/>
      <c r="AAN118"/>
      <c r="AAO118"/>
      <c r="AAP118"/>
      <c r="AAQ118"/>
      <c r="AAR118"/>
      <c r="AAS118"/>
      <c r="AAT118"/>
      <c r="AAU118"/>
      <c r="AAV118"/>
      <c r="AAW118"/>
      <c r="AAX118"/>
      <c r="AAY118"/>
      <c r="AAZ118"/>
      <c r="ABA118"/>
      <c r="ABB118"/>
      <c r="ABC118"/>
      <c r="ABD118"/>
      <c r="ABE118"/>
      <c r="ABF118"/>
      <c r="ABG118"/>
      <c r="ABH118"/>
      <c r="ABI118"/>
      <c r="ABJ118"/>
      <c r="ABK118"/>
      <c r="ABL118"/>
      <c r="ABM118"/>
      <c r="ABN118"/>
      <c r="ABO118"/>
      <c r="ABP118"/>
      <c r="ABQ118"/>
      <c r="ABR118"/>
      <c r="ABS118"/>
      <c r="ABT118"/>
      <c r="ABU118"/>
      <c r="ABV118"/>
      <c r="ABW118"/>
      <c r="ABX118"/>
      <c r="ABY118"/>
      <c r="ABZ118"/>
      <c r="ACA118"/>
      <c r="ACB118"/>
      <c r="ACC118"/>
      <c r="ACD118"/>
      <c r="ACE118"/>
      <c r="ACF118"/>
      <c r="ACG118"/>
      <c r="ACH118"/>
      <c r="ACI118"/>
      <c r="ACJ118"/>
      <c r="ACK118"/>
      <c r="ACL118"/>
      <c r="ACM118"/>
      <c r="ACN118"/>
      <c r="ACO118"/>
      <c r="ACP118"/>
      <c r="ACQ118"/>
      <c r="ACR118"/>
      <c r="ACS118"/>
      <c r="ACT118"/>
      <c r="ACU118"/>
      <c r="ACV118"/>
      <c r="ACW118"/>
      <c r="ACX118"/>
      <c r="ACY118"/>
      <c r="ACZ118"/>
      <c r="ADA118"/>
      <c r="ADB118"/>
      <c r="ADC118"/>
      <c r="ADD118"/>
      <c r="ADE118"/>
      <c r="ADF118"/>
      <c r="ADG118"/>
      <c r="ADH118"/>
      <c r="ADI118"/>
      <c r="ADJ118"/>
      <c r="ADK118"/>
      <c r="ADL118"/>
      <c r="ADM118"/>
      <c r="ADN118"/>
      <c r="ADO118"/>
      <c r="ADP118"/>
      <c r="ADQ118"/>
      <c r="ADR118"/>
      <c r="ADS118"/>
      <c r="ADT118"/>
      <c r="ADU118"/>
      <c r="ADV118"/>
      <c r="ADW118"/>
      <c r="ADX118"/>
      <c r="ADY118"/>
      <c r="ADZ118"/>
      <c r="AEA118"/>
      <c r="AEB118"/>
      <c r="AEC118"/>
      <c r="AED118"/>
      <c r="AEE118"/>
      <c r="AEF118"/>
      <c r="AEG118"/>
      <c r="AEH118"/>
      <c r="AEI118"/>
      <c r="AEJ118"/>
      <c r="AEK118"/>
      <c r="AEL118"/>
      <c r="AEM118"/>
      <c r="AEN118"/>
      <c r="AEO118"/>
      <c r="AEP118"/>
      <c r="AEQ118"/>
      <c r="AER118"/>
      <c r="AES118"/>
      <c r="AET118"/>
      <c r="AEU118"/>
      <c r="AEV118"/>
      <c r="AEW118"/>
      <c r="AEX118"/>
      <c r="AEY118"/>
      <c r="AEZ118"/>
      <c r="AFA118"/>
      <c r="AFB118"/>
      <c r="AFC118"/>
      <c r="AFD118"/>
      <c r="AFE118"/>
      <c r="AFF118"/>
      <c r="AFG118"/>
      <c r="AFH118"/>
      <c r="AFI118"/>
      <c r="AFJ118"/>
      <c r="AFK118"/>
      <c r="AFL118"/>
      <c r="AFM118"/>
      <c r="AFN118"/>
      <c r="AFO118"/>
      <c r="AFP118"/>
      <c r="AFQ118"/>
      <c r="AFR118"/>
      <c r="AFS118"/>
      <c r="AFT118"/>
      <c r="AFU118"/>
      <c r="AFV118"/>
      <c r="AFW118"/>
      <c r="AFX118"/>
      <c r="AFY118"/>
      <c r="AFZ118"/>
      <c r="AGA118"/>
      <c r="AGB118"/>
      <c r="AGC118"/>
      <c r="AGD118"/>
      <c r="AGE118"/>
      <c r="AGF118"/>
      <c r="AGG118"/>
      <c r="AGH118"/>
      <c r="AGI118"/>
      <c r="AGJ118"/>
      <c r="AGK118"/>
      <c r="AGL118"/>
      <c r="AGM118"/>
      <c r="AGN118"/>
      <c r="AGO118"/>
      <c r="AGP118"/>
      <c r="AGQ118"/>
      <c r="AGR118"/>
      <c r="AGS118"/>
      <c r="AGT118"/>
      <c r="AGU118"/>
      <c r="AGV118"/>
      <c r="AGW118"/>
      <c r="AGX118"/>
      <c r="AGY118"/>
      <c r="AGZ118"/>
      <c r="AHA118"/>
      <c r="AHB118"/>
      <c r="AHC118"/>
      <c r="AHD118"/>
      <c r="AHE118"/>
      <c r="AHF118"/>
      <c r="AHG118"/>
      <c r="AHH118"/>
      <c r="AHI118"/>
      <c r="AHJ118"/>
      <c r="AHK118"/>
      <c r="AHL118"/>
      <c r="AHM118"/>
      <c r="AHN118"/>
      <c r="AHO118"/>
      <c r="AHP118"/>
      <c r="AHQ118"/>
      <c r="AHR118"/>
      <c r="AHS118"/>
      <c r="AHT118"/>
      <c r="AHU118"/>
      <c r="AHV118"/>
      <c r="AHW118"/>
      <c r="AHX118"/>
      <c r="AHY118"/>
      <c r="AHZ118"/>
      <c r="AIA118"/>
      <c r="AIB118"/>
      <c r="AIC118"/>
      <c r="AID118"/>
      <c r="AIE118"/>
      <c r="AIF118"/>
    </row>
    <row r="119" spans="1:916" x14ac:dyDescent="0.2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  <c r="YV119"/>
      <c r="YW119"/>
      <c r="YX119"/>
      <c r="YY119"/>
      <c r="YZ119"/>
      <c r="ZA119"/>
      <c r="ZB119"/>
      <c r="ZC119"/>
      <c r="ZD119"/>
      <c r="ZE119"/>
      <c r="ZF119"/>
      <c r="ZG119"/>
      <c r="ZH119"/>
      <c r="ZI119"/>
      <c r="ZJ119"/>
      <c r="ZK119"/>
      <c r="ZL119"/>
      <c r="ZM119"/>
      <c r="ZN119"/>
      <c r="ZO119"/>
      <c r="ZP119"/>
      <c r="ZQ119"/>
      <c r="ZR119"/>
      <c r="ZS119"/>
      <c r="ZT119"/>
      <c r="ZU119"/>
      <c r="ZV119"/>
      <c r="ZW119"/>
      <c r="ZX119"/>
      <c r="ZY119"/>
      <c r="ZZ119"/>
      <c r="AAA119"/>
      <c r="AAB119"/>
      <c r="AAC119"/>
      <c r="AAD119"/>
      <c r="AAE119"/>
      <c r="AAF119"/>
      <c r="AAG119"/>
      <c r="AAH119"/>
      <c r="AAI119"/>
      <c r="AAJ119"/>
      <c r="AAK119"/>
      <c r="AAL119"/>
      <c r="AAM119"/>
      <c r="AAN119"/>
      <c r="AAO119"/>
      <c r="AAP119"/>
      <c r="AAQ119"/>
      <c r="AAR119"/>
      <c r="AAS119"/>
      <c r="AAT119"/>
      <c r="AAU119"/>
      <c r="AAV119"/>
      <c r="AAW119"/>
      <c r="AAX119"/>
      <c r="AAY119"/>
      <c r="AAZ119"/>
      <c r="ABA119"/>
      <c r="ABB119"/>
      <c r="ABC119"/>
      <c r="ABD119"/>
      <c r="ABE119"/>
      <c r="ABF119"/>
      <c r="ABG119"/>
      <c r="ABH119"/>
      <c r="ABI119"/>
      <c r="ABJ119"/>
      <c r="ABK119"/>
      <c r="ABL119"/>
      <c r="ABM119"/>
      <c r="ABN119"/>
      <c r="ABO119"/>
      <c r="ABP119"/>
      <c r="ABQ119"/>
      <c r="ABR119"/>
      <c r="ABS119"/>
      <c r="ABT119"/>
      <c r="ABU119"/>
      <c r="ABV119"/>
      <c r="ABW119"/>
      <c r="ABX119"/>
      <c r="ABY119"/>
      <c r="ABZ119"/>
      <c r="ACA119"/>
      <c r="ACB119"/>
      <c r="ACC119"/>
      <c r="ACD119"/>
      <c r="ACE119"/>
      <c r="ACF119"/>
      <c r="ACG119"/>
      <c r="ACH119"/>
      <c r="ACI119"/>
      <c r="ACJ119"/>
      <c r="ACK119"/>
      <c r="ACL119"/>
      <c r="ACM119"/>
      <c r="ACN119"/>
      <c r="ACO119"/>
      <c r="ACP119"/>
      <c r="ACQ119"/>
      <c r="ACR119"/>
      <c r="ACS119"/>
      <c r="ACT119"/>
      <c r="ACU119"/>
      <c r="ACV119"/>
      <c r="ACW119"/>
      <c r="ACX119"/>
      <c r="ACY119"/>
      <c r="ACZ119"/>
      <c r="ADA119"/>
      <c r="ADB119"/>
      <c r="ADC119"/>
      <c r="ADD119"/>
      <c r="ADE119"/>
      <c r="ADF119"/>
      <c r="ADG119"/>
      <c r="ADH119"/>
      <c r="ADI119"/>
      <c r="ADJ119"/>
      <c r="ADK119"/>
      <c r="ADL119"/>
      <c r="ADM119"/>
      <c r="ADN119"/>
      <c r="ADO119"/>
      <c r="ADP119"/>
      <c r="ADQ119"/>
      <c r="ADR119"/>
      <c r="ADS119"/>
      <c r="ADT119"/>
      <c r="ADU119"/>
      <c r="ADV119"/>
      <c r="ADW119"/>
      <c r="ADX119"/>
      <c r="ADY119"/>
      <c r="ADZ119"/>
      <c r="AEA119"/>
      <c r="AEB119"/>
      <c r="AEC119"/>
      <c r="AED119"/>
      <c r="AEE119"/>
      <c r="AEF119"/>
      <c r="AEG119"/>
      <c r="AEH119"/>
      <c r="AEI119"/>
      <c r="AEJ119"/>
      <c r="AEK119"/>
      <c r="AEL119"/>
      <c r="AEM119"/>
      <c r="AEN119"/>
      <c r="AEO119"/>
      <c r="AEP119"/>
      <c r="AEQ119"/>
      <c r="AER119"/>
      <c r="AES119"/>
      <c r="AET119"/>
      <c r="AEU119"/>
      <c r="AEV119"/>
      <c r="AEW119"/>
      <c r="AEX119"/>
      <c r="AEY119"/>
      <c r="AEZ119"/>
      <c r="AFA119"/>
      <c r="AFB119"/>
      <c r="AFC119"/>
      <c r="AFD119"/>
      <c r="AFE119"/>
      <c r="AFF119"/>
      <c r="AFG119"/>
      <c r="AFH119"/>
      <c r="AFI119"/>
      <c r="AFJ119"/>
      <c r="AFK119"/>
      <c r="AFL119"/>
      <c r="AFM119"/>
      <c r="AFN119"/>
      <c r="AFO119"/>
      <c r="AFP119"/>
      <c r="AFQ119"/>
      <c r="AFR119"/>
      <c r="AFS119"/>
      <c r="AFT119"/>
      <c r="AFU119"/>
      <c r="AFV119"/>
      <c r="AFW119"/>
      <c r="AFX119"/>
      <c r="AFY119"/>
      <c r="AFZ119"/>
      <c r="AGA119"/>
      <c r="AGB119"/>
      <c r="AGC119"/>
      <c r="AGD119"/>
      <c r="AGE119"/>
      <c r="AGF119"/>
      <c r="AGG119"/>
      <c r="AGH119"/>
      <c r="AGI119"/>
      <c r="AGJ119"/>
      <c r="AGK119"/>
      <c r="AGL119"/>
      <c r="AGM119"/>
      <c r="AGN119"/>
      <c r="AGO119"/>
      <c r="AGP119"/>
      <c r="AGQ119"/>
      <c r="AGR119"/>
      <c r="AGS119"/>
      <c r="AGT119"/>
      <c r="AGU119"/>
      <c r="AGV119"/>
      <c r="AGW119"/>
      <c r="AGX119"/>
      <c r="AGY119"/>
      <c r="AGZ119"/>
      <c r="AHA119"/>
      <c r="AHB119"/>
      <c r="AHC119"/>
      <c r="AHD119"/>
      <c r="AHE119"/>
      <c r="AHF119"/>
      <c r="AHG119"/>
      <c r="AHH119"/>
      <c r="AHI119"/>
      <c r="AHJ119"/>
      <c r="AHK119"/>
      <c r="AHL119"/>
      <c r="AHM119"/>
      <c r="AHN119"/>
      <c r="AHO119"/>
      <c r="AHP119"/>
      <c r="AHQ119"/>
      <c r="AHR119"/>
      <c r="AHS119"/>
      <c r="AHT119"/>
      <c r="AHU119"/>
      <c r="AHV119"/>
      <c r="AHW119"/>
      <c r="AHX119"/>
      <c r="AHY119"/>
      <c r="AHZ119"/>
      <c r="AIA119"/>
      <c r="AIB119"/>
      <c r="AIC119"/>
      <c r="AID119"/>
      <c r="AIE119"/>
      <c r="AIF119"/>
    </row>
    <row r="120" spans="1:916" x14ac:dyDescent="0.2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  <c r="ABW120"/>
      <c r="ABX120"/>
      <c r="ABY120"/>
      <c r="ABZ120"/>
      <c r="ACA120"/>
      <c r="ACB120"/>
      <c r="ACC120"/>
      <c r="ACD120"/>
      <c r="ACE120"/>
      <c r="ACF120"/>
      <c r="ACG120"/>
      <c r="ACH120"/>
      <c r="ACI120"/>
      <c r="ACJ120"/>
      <c r="ACK120"/>
      <c r="ACL120"/>
      <c r="ACM120"/>
      <c r="ACN120"/>
      <c r="ACO120"/>
      <c r="ACP120"/>
      <c r="ACQ120"/>
      <c r="ACR120"/>
      <c r="ACS120"/>
      <c r="ACT120"/>
      <c r="ACU120"/>
      <c r="ACV120"/>
      <c r="ACW120"/>
      <c r="ACX120"/>
      <c r="ACY120"/>
      <c r="ACZ120"/>
      <c r="ADA120"/>
      <c r="ADB120"/>
      <c r="ADC120"/>
      <c r="ADD120"/>
      <c r="ADE120"/>
      <c r="ADF120"/>
      <c r="ADG120"/>
      <c r="ADH120"/>
      <c r="ADI120"/>
      <c r="ADJ120"/>
      <c r="ADK120"/>
      <c r="ADL120"/>
      <c r="ADM120"/>
      <c r="ADN120"/>
      <c r="ADO120"/>
      <c r="ADP120"/>
      <c r="ADQ120"/>
      <c r="ADR120"/>
      <c r="ADS120"/>
      <c r="ADT120"/>
      <c r="ADU120"/>
      <c r="ADV120"/>
      <c r="ADW120"/>
      <c r="ADX120"/>
      <c r="ADY120"/>
      <c r="ADZ120"/>
      <c r="AEA120"/>
      <c r="AEB120"/>
      <c r="AEC120"/>
      <c r="AED120"/>
      <c r="AEE120"/>
      <c r="AEF120"/>
      <c r="AEG120"/>
      <c r="AEH120"/>
      <c r="AEI120"/>
      <c r="AEJ120"/>
      <c r="AEK120"/>
      <c r="AEL120"/>
      <c r="AEM120"/>
      <c r="AEN120"/>
      <c r="AEO120"/>
      <c r="AEP120"/>
      <c r="AEQ120"/>
      <c r="AER120"/>
      <c r="AES120"/>
      <c r="AET120"/>
      <c r="AEU120"/>
      <c r="AEV120"/>
      <c r="AEW120"/>
      <c r="AEX120"/>
      <c r="AEY120"/>
      <c r="AEZ120"/>
      <c r="AFA120"/>
      <c r="AFB120"/>
      <c r="AFC120"/>
      <c r="AFD120"/>
      <c r="AFE120"/>
      <c r="AFF120"/>
      <c r="AFG120"/>
      <c r="AFH120"/>
      <c r="AFI120"/>
      <c r="AFJ120"/>
      <c r="AFK120"/>
      <c r="AFL120"/>
      <c r="AFM120"/>
      <c r="AFN120"/>
      <c r="AFO120"/>
      <c r="AFP120"/>
      <c r="AFQ120"/>
      <c r="AFR120"/>
      <c r="AFS120"/>
      <c r="AFT120"/>
      <c r="AFU120"/>
      <c r="AFV120"/>
      <c r="AFW120"/>
      <c r="AFX120"/>
      <c r="AFY120"/>
      <c r="AFZ120"/>
      <c r="AGA120"/>
      <c r="AGB120"/>
      <c r="AGC120"/>
      <c r="AGD120"/>
      <c r="AGE120"/>
      <c r="AGF120"/>
      <c r="AGG120"/>
      <c r="AGH120"/>
      <c r="AGI120"/>
      <c r="AGJ120"/>
      <c r="AGK120"/>
      <c r="AGL120"/>
      <c r="AGM120"/>
      <c r="AGN120"/>
      <c r="AGO120"/>
      <c r="AGP120"/>
      <c r="AGQ120"/>
      <c r="AGR120"/>
      <c r="AGS120"/>
      <c r="AGT120"/>
      <c r="AGU120"/>
      <c r="AGV120"/>
      <c r="AGW120"/>
      <c r="AGX120"/>
      <c r="AGY120"/>
      <c r="AGZ120"/>
      <c r="AHA120"/>
      <c r="AHB120"/>
      <c r="AHC120"/>
      <c r="AHD120"/>
      <c r="AHE120"/>
      <c r="AHF120"/>
      <c r="AHG120"/>
      <c r="AHH120"/>
      <c r="AHI120"/>
      <c r="AHJ120"/>
      <c r="AHK120"/>
      <c r="AHL120"/>
      <c r="AHM120"/>
      <c r="AHN120"/>
      <c r="AHO120"/>
      <c r="AHP120"/>
      <c r="AHQ120"/>
      <c r="AHR120"/>
      <c r="AHS120"/>
      <c r="AHT120"/>
      <c r="AHU120"/>
      <c r="AHV120"/>
      <c r="AHW120"/>
      <c r="AHX120"/>
      <c r="AHY120"/>
      <c r="AHZ120"/>
      <c r="AIA120"/>
      <c r="AIB120"/>
      <c r="AIC120"/>
      <c r="AID120"/>
      <c r="AIE120"/>
      <c r="AIF120"/>
    </row>
    <row r="121" spans="1:916" x14ac:dyDescent="0.2">
      <c r="A121" s="96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  <c r="YQ121"/>
      <c r="YR121"/>
      <c r="YS121"/>
      <c r="YT121"/>
      <c r="YU121"/>
      <c r="YV121"/>
      <c r="YW121"/>
      <c r="YX121"/>
      <c r="YY121"/>
      <c r="YZ121"/>
      <c r="ZA121"/>
      <c r="ZB121"/>
      <c r="ZC121"/>
      <c r="ZD121"/>
      <c r="ZE121"/>
      <c r="ZF121"/>
      <c r="ZG121"/>
      <c r="ZH121"/>
      <c r="ZI121"/>
      <c r="ZJ121"/>
      <c r="ZK121"/>
      <c r="ZL121"/>
      <c r="ZM121"/>
      <c r="ZN121"/>
      <c r="ZO121"/>
      <c r="ZP121"/>
      <c r="ZQ121"/>
      <c r="ZR121"/>
      <c r="ZS121"/>
      <c r="ZT121"/>
      <c r="ZU121"/>
      <c r="ZV121"/>
      <c r="ZW121"/>
      <c r="ZX121"/>
      <c r="ZY121"/>
      <c r="ZZ121"/>
      <c r="AAA121"/>
      <c r="AAB121"/>
      <c r="AAC121"/>
      <c r="AAD121"/>
      <c r="AAE121"/>
      <c r="AAF121"/>
      <c r="AAG121"/>
      <c r="AAH121"/>
      <c r="AAI121"/>
      <c r="AAJ121"/>
      <c r="AAK121"/>
      <c r="AAL121"/>
      <c r="AAM121"/>
      <c r="AAN121"/>
      <c r="AAO121"/>
      <c r="AAP121"/>
      <c r="AAQ121"/>
      <c r="AAR121"/>
      <c r="AAS121"/>
      <c r="AAT121"/>
      <c r="AAU121"/>
      <c r="AAV121"/>
      <c r="AAW121"/>
      <c r="AAX121"/>
      <c r="AAY121"/>
      <c r="AAZ121"/>
      <c r="ABA121"/>
      <c r="ABB121"/>
      <c r="ABC121"/>
      <c r="ABD121"/>
      <c r="ABE121"/>
      <c r="ABF121"/>
      <c r="ABG121"/>
      <c r="ABH121"/>
      <c r="ABI121"/>
      <c r="ABJ121"/>
      <c r="ABK121"/>
      <c r="ABL121"/>
      <c r="ABM121"/>
      <c r="ABN121"/>
      <c r="ABO121"/>
      <c r="ABP121"/>
      <c r="ABQ121"/>
      <c r="ABR121"/>
      <c r="ABS121"/>
      <c r="ABT121"/>
      <c r="ABU121"/>
      <c r="ABV121"/>
      <c r="ABW121"/>
      <c r="ABX121"/>
      <c r="ABY121"/>
      <c r="ABZ121"/>
      <c r="ACA121"/>
      <c r="ACB121"/>
      <c r="ACC121"/>
      <c r="ACD121"/>
      <c r="ACE121"/>
      <c r="ACF121"/>
      <c r="ACG121"/>
      <c r="ACH121"/>
      <c r="ACI121"/>
      <c r="ACJ121"/>
      <c r="ACK121"/>
      <c r="ACL121"/>
      <c r="ACM121"/>
      <c r="ACN121"/>
      <c r="ACO121"/>
      <c r="ACP121"/>
      <c r="ACQ121"/>
      <c r="ACR121"/>
      <c r="ACS121"/>
      <c r="ACT121"/>
      <c r="ACU121"/>
      <c r="ACV121"/>
      <c r="ACW121"/>
      <c r="ACX121"/>
      <c r="ACY121"/>
      <c r="ACZ121"/>
      <c r="ADA121"/>
      <c r="ADB121"/>
      <c r="ADC121"/>
      <c r="ADD121"/>
      <c r="ADE121"/>
      <c r="ADF121"/>
      <c r="ADG121"/>
      <c r="ADH121"/>
      <c r="ADI121"/>
      <c r="ADJ121"/>
      <c r="ADK121"/>
      <c r="ADL121"/>
      <c r="ADM121"/>
      <c r="ADN121"/>
      <c r="ADO121"/>
      <c r="ADP121"/>
      <c r="ADQ121"/>
      <c r="ADR121"/>
      <c r="ADS121"/>
      <c r="ADT121"/>
      <c r="ADU121"/>
      <c r="ADV121"/>
      <c r="ADW121"/>
      <c r="ADX121"/>
      <c r="ADY121"/>
      <c r="ADZ121"/>
      <c r="AEA121"/>
      <c r="AEB121"/>
      <c r="AEC121"/>
      <c r="AED121"/>
      <c r="AEE121"/>
      <c r="AEF121"/>
      <c r="AEG121"/>
      <c r="AEH121"/>
      <c r="AEI121"/>
      <c r="AEJ121"/>
      <c r="AEK121"/>
      <c r="AEL121"/>
      <c r="AEM121"/>
      <c r="AEN121"/>
      <c r="AEO121"/>
      <c r="AEP121"/>
      <c r="AEQ121"/>
      <c r="AER121"/>
      <c r="AES121"/>
      <c r="AET121"/>
      <c r="AEU121"/>
      <c r="AEV121"/>
      <c r="AEW121"/>
      <c r="AEX121"/>
      <c r="AEY121"/>
      <c r="AEZ121"/>
      <c r="AFA121"/>
      <c r="AFB121"/>
      <c r="AFC121"/>
      <c r="AFD121"/>
      <c r="AFE121"/>
      <c r="AFF121"/>
      <c r="AFG121"/>
      <c r="AFH121"/>
      <c r="AFI121"/>
      <c r="AFJ121"/>
      <c r="AFK121"/>
      <c r="AFL121"/>
      <c r="AFM121"/>
      <c r="AFN121"/>
      <c r="AFO121"/>
      <c r="AFP121"/>
      <c r="AFQ121"/>
      <c r="AFR121"/>
      <c r="AFS121"/>
      <c r="AFT121"/>
      <c r="AFU121"/>
      <c r="AFV121"/>
      <c r="AFW121"/>
      <c r="AFX121"/>
      <c r="AFY121"/>
      <c r="AFZ121"/>
      <c r="AGA121"/>
      <c r="AGB121"/>
      <c r="AGC121"/>
      <c r="AGD121"/>
      <c r="AGE121"/>
      <c r="AGF121"/>
      <c r="AGG121"/>
      <c r="AGH121"/>
      <c r="AGI121"/>
      <c r="AGJ121"/>
      <c r="AGK121"/>
      <c r="AGL121"/>
      <c r="AGM121"/>
      <c r="AGN121"/>
      <c r="AGO121"/>
      <c r="AGP121"/>
      <c r="AGQ121"/>
      <c r="AGR121"/>
      <c r="AGS121"/>
      <c r="AGT121"/>
      <c r="AGU121"/>
      <c r="AGV121"/>
      <c r="AGW121"/>
      <c r="AGX121"/>
      <c r="AGY121"/>
      <c r="AGZ121"/>
      <c r="AHA121"/>
      <c r="AHB121"/>
      <c r="AHC121"/>
      <c r="AHD121"/>
      <c r="AHE121"/>
      <c r="AHF121"/>
      <c r="AHG121"/>
      <c r="AHH121"/>
      <c r="AHI121"/>
      <c r="AHJ121"/>
      <c r="AHK121"/>
      <c r="AHL121"/>
      <c r="AHM121"/>
      <c r="AHN121"/>
      <c r="AHO121"/>
      <c r="AHP121"/>
      <c r="AHQ121"/>
      <c r="AHR121"/>
      <c r="AHS121"/>
      <c r="AHT121"/>
      <c r="AHU121"/>
      <c r="AHV121"/>
      <c r="AHW121"/>
      <c r="AHX121"/>
      <c r="AHY121"/>
      <c r="AHZ121"/>
      <c r="AIA121"/>
      <c r="AIB121"/>
      <c r="AIC121"/>
      <c r="AID121"/>
      <c r="AIE121"/>
      <c r="AIF121"/>
    </row>
    <row r="122" spans="1:916" x14ac:dyDescent="0.2">
      <c r="A122" s="96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  <c r="YQ122"/>
      <c r="YR122"/>
      <c r="YS122"/>
      <c r="YT122"/>
      <c r="YU122"/>
      <c r="YV122"/>
      <c r="YW122"/>
      <c r="YX122"/>
      <c r="YY122"/>
      <c r="YZ122"/>
      <c r="ZA122"/>
      <c r="ZB122"/>
      <c r="ZC122"/>
      <c r="ZD122"/>
      <c r="ZE122"/>
      <c r="ZF122"/>
      <c r="ZG122"/>
      <c r="ZH122"/>
      <c r="ZI122"/>
      <c r="ZJ122"/>
      <c r="ZK122"/>
      <c r="ZL122"/>
      <c r="ZM122"/>
      <c r="ZN122"/>
      <c r="ZO122"/>
      <c r="ZP122"/>
      <c r="ZQ122"/>
      <c r="ZR122"/>
      <c r="ZS122"/>
      <c r="ZT122"/>
      <c r="ZU122"/>
      <c r="ZV122"/>
      <c r="ZW122"/>
      <c r="ZX122"/>
      <c r="ZY122"/>
      <c r="ZZ122"/>
      <c r="AAA122"/>
      <c r="AAB122"/>
      <c r="AAC122"/>
      <c r="AAD122"/>
      <c r="AAE122"/>
      <c r="AAF122"/>
      <c r="AAG122"/>
      <c r="AAH122"/>
      <c r="AAI122"/>
      <c r="AAJ122"/>
      <c r="AAK122"/>
      <c r="AAL122"/>
      <c r="AAM122"/>
      <c r="AAN122"/>
      <c r="AAO122"/>
      <c r="AAP122"/>
      <c r="AAQ122"/>
      <c r="AAR122"/>
      <c r="AAS122"/>
      <c r="AAT122"/>
      <c r="AAU122"/>
      <c r="AAV122"/>
      <c r="AAW122"/>
      <c r="AAX122"/>
      <c r="AAY122"/>
      <c r="AAZ122"/>
      <c r="ABA122"/>
      <c r="ABB122"/>
      <c r="ABC122"/>
      <c r="ABD122"/>
      <c r="ABE122"/>
      <c r="ABF122"/>
      <c r="ABG122"/>
      <c r="ABH122"/>
      <c r="ABI122"/>
      <c r="ABJ122"/>
      <c r="ABK122"/>
      <c r="ABL122"/>
      <c r="ABM122"/>
      <c r="ABN122"/>
      <c r="ABO122"/>
      <c r="ABP122"/>
      <c r="ABQ122"/>
      <c r="ABR122"/>
      <c r="ABS122"/>
      <c r="ABT122"/>
      <c r="ABU122"/>
      <c r="ABV122"/>
      <c r="ABW122"/>
      <c r="ABX122"/>
      <c r="ABY122"/>
      <c r="ABZ122"/>
      <c r="ACA122"/>
      <c r="ACB122"/>
      <c r="ACC122"/>
      <c r="ACD122"/>
      <c r="ACE122"/>
      <c r="ACF122"/>
      <c r="ACG122"/>
      <c r="ACH122"/>
      <c r="ACI122"/>
      <c r="ACJ122"/>
      <c r="ACK122"/>
      <c r="ACL122"/>
      <c r="ACM122"/>
      <c r="ACN122"/>
      <c r="ACO122"/>
      <c r="ACP122"/>
      <c r="ACQ122"/>
      <c r="ACR122"/>
      <c r="ACS122"/>
      <c r="ACT122"/>
      <c r="ACU122"/>
      <c r="ACV122"/>
      <c r="ACW122"/>
      <c r="ACX122"/>
      <c r="ACY122"/>
      <c r="ACZ122"/>
      <c r="ADA122"/>
      <c r="ADB122"/>
      <c r="ADC122"/>
      <c r="ADD122"/>
      <c r="ADE122"/>
      <c r="ADF122"/>
      <c r="ADG122"/>
      <c r="ADH122"/>
      <c r="ADI122"/>
      <c r="ADJ122"/>
      <c r="ADK122"/>
      <c r="ADL122"/>
      <c r="ADM122"/>
      <c r="ADN122"/>
      <c r="ADO122"/>
      <c r="ADP122"/>
      <c r="ADQ122"/>
      <c r="ADR122"/>
      <c r="ADS122"/>
      <c r="ADT122"/>
      <c r="ADU122"/>
      <c r="ADV122"/>
      <c r="ADW122"/>
      <c r="ADX122"/>
      <c r="ADY122"/>
      <c r="ADZ122"/>
      <c r="AEA122"/>
      <c r="AEB122"/>
      <c r="AEC122"/>
      <c r="AED122"/>
      <c r="AEE122"/>
      <c r="AEF122"/>
      <c r="AEG122"/>
      <c r="AEH122"/>
      <c r="AEI122"/>
      <c r="AEJ122"/>
      <c r="AEK122"/>
      <c r="AEL122"/>
      <c r="AEM122"/>
      <c r="AEN122"/>
      <c r="AEO122"/>
      <c r="AEP122"/>
      <c r="AEQ122"/>
      <c r="AER122"/>
      <c r="AES122"/>
      <c r="AET122"/>
      <c r="AEU122"/>
      <c r="AEV122"/>
      <c r="AEW122"/>
      <c r="AEX122"/>
      <c r="AEY122"/>
      <c r="AEZ122"/>
      <c r="AFA122"/>
      <c r="AFB122"/>
      <c r="AFC122"/>
      <c r="AFD122"/>
      <c r="AFE122"/>
      <c r="AFF122"/>
      <c r="AFG122"/>
      <c r="AFH122"/>
      <c r="AFI122"/>
      <c r="AFJ122"/>
      <c r="AFK122"/>
      <c r="AFL122"/>
      <c r="AFM122"/>
      <c r="AFN122"/>
      <c r="AFO122"/>
      <c r="AFP122"/>
      <c r="AFQ122"/>
      <c r="AFR122"/>
      <c r="AFS122"/>
      <c r="AFT122"/>
      <c r="AFU122"/>
      <c r="AFV122"/>
      <c r="AFW122"/>
      <c r="AFX122"/>
      <c r="AFY122"/>
      <c r="AFZ122"/>
      <c r="AGA122"/>
      <c r="AGB122"/>
      <c r="AGC122"/>
      <c r="AGD122"/>
      <c r="AGE122"/>
      <c r="AGF122"/>
      <c r="AGG122"/>
      <c r="AGH122"/>
      <c r="AGI122"/>
      <c r="AGJ122"/>
      <c r="AGK122"/>
      <c r="AGL122"/>
      <c r="AGM122"/>
      <c r="AGN122"/>
      <c r="AGO122"/>
      <c r="AGP122"/>
      <c r="AGQ122"/>
      <c r="AGR122"/>
      <c r="AGS122"/>
      <c r="AGT122"/>
      <c r="AGU122"/>
      <c r="AGV122"/>
      <c r="AGW122"/>
      <c r="AGX122"/>
      <c r="AGY122"/>
      <c r="AGZ122"/>
      <c r="AHA122"/>
      <c r="AHB122"/>
      <c r="AHC122"/>
      <c r="AHD122"/>
      <c r="AHE122"/>
      <c r="AHF122"/>
      <c r="AHG122"/>
      <c r="AHH122"/>
      <c r="AHI122"/>
      <c r="AHJ122"/>
      <c r="AHK122"/>
      <c r="AHL122"/>
      <c r="AHM122"/>
      <c r="AHN122"/>
      <c r="AHO122"/>
      <c r="AHP122"/>
      <c r="AHQ122"/>
      <c r="AHR122"/>
      <c r="AHS122"/>
      <c r="AHT122"/>
      <c r="AHU122"/>
      <c r="AHV122"/>
      <c r="AHW122"/>
      <c r="AHX122"/>
      <c r="AHY122"/>
      <c r="AHZ122"/>
      <c r="AIA122"/>
      <c r="AIB122"/>
      <c r="AIC122"/>
      <c r="AID122"/>
      <c r="AIE122"/>
      <c r="AIF122"/>
    </row>
    <row r="123" spans="1:916" x14ac:dyDescent="0.2">
      <c r="A123" s="96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  <c r="AGC123"/>
      <c r="AGD123"/>
      <c r="AGE123"/>
      <c r="AGF123"/>
      <c r="AGG123"/>
      <c r="AGH123"/>
      <c r="AGI123"/>
      <c r="AGJ123"/>
      <c r="AGK123"/>
      <c r="AGL123"/>
      <c r="AGM123"/>
      <c r="AGN123"/>
      <c r="AGO123"/>
      <c r="AGP123"/>
      <c r="AGQ123"/>
      <c r="AGR123"/>
      <c r="AGS123"/>
      <c r="AGT123"/>
      <c r="AGU123"/>
      <c r="AGV123"/>
      <c r="AGW123"/>
      <c r="AGX123"/>
      <c r="AGY123"/>
      <c r="AGZ123"/>
      <c r="AHA123"/>
      <c r="AHB123"/>
      <c r="AHC123"/>
      <c r="AHD123"/>
      <c r="AHE123"/>
      <c r="AHF123"/>
      <c r="AHG123"/>
      <c r="AHH123"/>
      <c r="AHI123"/>
      <c r="AHJ123"/>
      <c r="AHK123"/>
      <c r="AHL123"/>
      <c r="AHM123"/>
      <c r="AHN123"/>
      <c r="AHO123"/>
      <c r="AHP123"/>
      <c r="AHQ123"/>
      <c r="AHR123"/>
      <c r="AHS123"/>
      <c r="AHT123"/>
      <c r="AHU123"/>
      <c r="AHV123"/>
      <c r="AHW123"/>
      <c r="AHX123"/>
      <c r="AHY123"/>
      <c r="AHZ123"/>
      <c r="AIA123"/>
      <c r="AIB123"/>
      <c r="AIC123"/>
      <c r="AID123"/>
      <c r="AIE123"/>
      <c r="AIF123"/>
    </row>
    <row r="124" spans="1:916" x14ac:dyDescent="0.2">
      <c r="A124" s="96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  <c r="YW124"/>
      <c r="YX124"/>
      <c r="YY124"/>
      <c r="YZ124"/>
      <c r="ZA124"/>
      <c r="ZB124"/>
      <c r="ZC124"/>
      <c r="ZD124"/>
      <c r="ZE124"/>
      <c r="ZF124"/>
      <c r="ZG124"/>
      <c r="ZH124"/>
      <c r="ZI124"/>
      <c r="ZJ124"/>
      <c r="ZK124"/>
      <c r="ZL124"/>
      <c r="ZM124"/>
      <c r="ZN124"/>
      <c r="ZO124"/>
      <c r="ZP124"/>
      <c r="ZQ124"/>
      <c r="ZR124"/>
      <c r="ZS124"/>
      <c r="ZT124"/>
      <c r="ZU124"/>
      <c r="ZV124"/>
      <c r="ZW124"/>
      <c r="ZX124"/>
      <c r="ZY124"/>
      <c r="ZZ124"/>
      <c r="AAA124"/>
      <c r="AAB124"/>
      <c r="AAC124"/>
      <c r="AAD124"/>
      <c r="AAE124"/>
      <c r="AAF124"/>
      <c r="AAG124"/>
      <c r="AAH124"/>
      <c r="AAI124"/>
      <c r="AAJ124"/>
      <c r="AAK124"/>
      <c r="AAL124"/>
      <c r="AAM124"/>
      <c r="AAN124"/>
      <c r="AAO124"/>
      <c r="AAP124"/>
      <c r="AAQ124"/>
      <c r="AAR124"/>
      <c r="AAS124"/>
      <c r="AAT124"/>
      <c r="AAU124"/>
      <c r="AAV124"/>
      <c r="AAW124"/>
      <c r="AAX124"/>
      <c r="AAY124"/>
      <c r="AAZ124"/>
      <c r="ABA124"/>
      <c r="ABB124"/>
      <c r="ABC124"/>
      <c r="ABD124"/>
      <c r="ABE124"/>
      <c r="ABF124"/>
      <c r="ABG124"/>
      <c r="ABH124"/>
      <c r="ABI124"/>
      <c r="ABJ124"/>
      <c r="ABK124"/>
      <c r="ABL124"/>
      <c r="ABM124"/>
      <c r="ABN124"/>
      <c r="ABO124"/>
      <c r="ABP124"/>
      <c r="ABQ124"/>
      <c r="ABR124"/>
      <c r="ABS124"/>
      <c r="ABT124"/>
      <c r="ABU124"/>
      <c r="ABV124"/>
      <c r="ABW124"/>
      <c r="ABX124"/>
      <c r="ABY124"/>
      <c r="ABZ124"/>
      <c r="ACA124"/>
      <c r="ACB124"/>
      <c r="ACC124"/>
      <c r="ACD124"/>
      <c r="ACE124"/>
      <c r="ACF124"/>
      <c r="ACG124"/>
      <c r="ACH124"/>
      <c r="ACI124"/>
      <c r="ACJ124"/>
      <c r="ACK124"/>
      <c r="ACL124"/>
      <c r="ACM124"/>
      <c r="ACN124"/>
      <c r="ACO124"/>
      <c r="ACP124"/>
      <c r="ACQ124"/>
      <c r="ACR124"/>
      <c r="ACS124"/>
      <c r="ACT124"/>
      <c r="ACU124"/>
      <c r="ACV124"/>
      <c r="ACW124"/>
      <c r="ACX124"/>
      <c r="ACY124"/>
      <c r="ACZ124"/>
      <c r="ADA124"/>
      <c r="ADB124"/>
      <c r="ADC124"/>
      <c r="ADD124"/>
      <c r="ADE124"/>
      <c r="ADF124"/>
      <c r="ADG124"/>
      <c r="ADH124"/>
      <c r="ADI124"/>
      <c r="ADJ124"/>
      <c r="ADK124"/>
      <c r="ADL124"/>
      <c r="ADM124"/>
      <c r="ADN124"/>
      <c r="ADO124"/>
      <c r="ADP124"/>
      <c r="ADQ124"/>
      <c r="ADR124"/>
      <c r="ADS124"/>
      <c r="ADT124"/>
      <c r="ADU124"/>
      <c r="ADV124"/>
      <c r="ADW124"/>
      <c r="ADX124"/>
      <c r="ADY124"/>
      <c r="ADZ124"/>
      <c r="AEA124"/>
      <c r="AEB124"/>
      <c r="AEC124"/>
      <c r="AED124"/>
      <c r="AEE124"/>
      <c r="AEF124"/>
      <c r="AEG124"/>
      <c r="AEH124"/>
      <c r="AEI124"/>
      <c r="AEJ124"/>
      <c r="AEK124"/>
      <c r="AEL124"/>
      <c r="AEM124"/>
      <c r="AEN124"/>
      <c r="AEO124"/>
      <c r="AEP124"/>
      <c r="AEQ124"/>
      <c r="AER124"/>
      <c r="AES124"/>
      <c r="AET124"/>
      <c r="AEU124"/>
      <c r="AEV124"/>
      <c r="AEW124"/>
      <c r="AEX124"/>
      <c r="AEY124"/>
      <c r="AEZ124"/>
      <c r="AFA124"/>
      <c r="AFB124"/>
      <c r="AFC124"/>
      <c r="AFD124"/>
      <c r="AFE124"/>
      <c r="AFF124"/>
      <c r="AFG124"/>
      <c r="AFH124"/>
      <c r="AFI124"/>
      <c r="AFJ124"/>
      <c r="AFK124"/>
      <c r="AFL124"/>
      <c r="AFM124"/>
      <c r="AFN124"/>
      <c r="AFO124"/>
      <c r="AFP124"/>
      <c r="AFQ124"/>
      <c r="AFR124"/>
      <c r="AFS124"/>
      <c r="AFT124"/>
      <c r="AFU124"/>
      <c r="AFV124"/>
      <c r="AFW124"/>
      <c r="AFX124"/>
      <c r="AFY124"/>
      <c r="AFZ124"/>
      <c r="AGA124"/>
      <c r="AGB124"/>
      <c r="AGC124"/>
      <c r="AGD124"/>
      <c r="AGE124"/>
      <c r="AGF124"/>
      <c r="AGG124"/>
      <c r="AGH124"/>
      <c r="AGI124"/>
      <c r="AGJ124"/>
      <c r="AGK124"/>
      <c r="AGL124"/>
      <c r="AGM124"/>
      <c r="AGN124"/>
      <c r="AGO124"/>
      <c r="AGP124"/>
      <c r="AGQ124"/>
      <c r="AGR124"/>
      <c r="AGS124"/>
      <c r="AGT124"/>
      <c r="AGU124"/>
      <c r="AGV124"/>
      <c r="AGW124"/>
      <c r="AGX124"/>
      <c r="AGY124"/>
      <c r="AGZ124"/>
      <c r="AHA124"/>
      <c r="AHB124"/>
      <c r="AHC124"/>
      <c r="AHD124"/>
      <c r="AHE124"/>
      <c r="AHF124"/>
      <c r="AHG124"/>
      <c r="AHH124"/>
      <c r="AHI124"/>
      <c r="AHJ124"/>
      <c r="AHK124"/>
      <c r="AHL124"/>
      <c r="AHM124"/>
      <c r="AHN124"/>
      <c r="AHO124"/>
      <c r="AHP124"/>
      <c r="AHQ124"/>
      <c r="AHR124"/>
      <c r="AHS124"/>
      <c r="AHT124"/>
      <c r="AHU124"/>
      <c r="AHV124"/>
      <c r="AHW124"/>
      <c r="AHX124"/>
      <c r="AHY124"/>
      <c r="AHZ124"/>
      <c r="AIA124"/>
      <c r="AIB124"/>
      <c r="AIC124"/>
      <c r="AID124"/>
      <c r="AIE124"/>
      <c r="AIF124"/>
    </row>
    <row r="125" spans="1:916" x14ac:dyDescent="0.2">
      <c r="A125" s="96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  <c r="ABW125"/>
      <c r="ABX125"/>
      <c r="ABY125"/>
      <c r="ABZ125"/>
      <c r="ACA125"/>
      <c r="ACB125"/>
      <c r="ACC125"/>
      <c r="ACD125"/>
      <c r="ACE125"/>
      <c r="ACF125"/>
      <c r="ACG125"/>
      <c r="ACH125"/>
      <c r="ACI125"/>
      <c r="ACJ125"/>
      <c r="ACK125"/>
      <c r="ACL125"/>
      <c r="ACM125"/>
      <c r="ACN125"/>
      <c r="ACO125"/>
      <c r="ACP125"/>
      <c r="ACQ125"/>
      <c r="ACR125"/>
      <c r="ACS125"/>
      <c r="ACT125"/>
      <c r="ACU125"/>
      <c r="ACV125"/>
      <c r="ACW125"/>
      <c r="ACX125"/>
      <c r="ACY125"/>
      <c r="ACZ125"/>
      <c r="ADA125"/>
      <c r="ADB125"/>
      <c r="ADC125"/>
      <c r="ADD125"/>
      <c r="ADE125"/>
      <c r="ADF125"/>
      <c r="ADG125"/>
      <c r="ADH125"/>
      <c r="ADI125"/>
      <c r="ADJ125"/>
      <c r="ADK125"/>
      <c r="ADL125"/>
      <c r="ADM125"/>
      <c r="ADN125"/>
      <c r="ADO125"/>
      <c r="ADP125"/>
      <c r="ADQ125"/>
      <c r="ADR125"/>
      <c r="ADS125"/>
      <c r="ADT125"/>
      <c r="ADU125"/>
      <c r="ADV125"/>
      <c r="ADW125"/>
      <c r="ADX125"/>
      <c r="ADY125"/>
      <c r="ADZ125"/>
      <c r="AEA125"/>
      <c r="AEB125"/>
      <c r="AEC125"/>
      <c r="AED125"/>
      <c r="AEE125"/>
      <c r="AEF125"/>
      <c r="AEG125"/>
      <c r="AEH125"/>
      <c r="AEI125"/>
      <c r="AEJ125"/>
      <c r="AEK125"/>
      <c r="AEL125"/>
      <c r="AEM125"/>
      <c r="AEN125"/>
      <c r="AEO125"/>
      <c r="AEP125"/>
      <c r="AEQ125"/>
      <c r="AER125"/>
      <c r="AES125"/>
      <c r="AET125"/>
      <c r="AEU125"/>
      <c r="AEV125"/>
      <c r="AEW125"/>
      <c r="AEX125"/>
      <c r="AEY125"/>
      <c r="AEZ125"/>
      <c r="AFA125"/>
      <c r="AFB125"/>
      <c r="AFC125"/>
      <c r="AFD125"/>
      <c r="AFE125"/>
      <c r="AFF125"/>
      <c r="AFG125"/>
      <c r="AFH125"/>
      <c r="AFI125"/>
      <c r="AFJ125"/>
      <c r="AFK125"/>
      <c r="AFL125"/>
      <c r="AFM125"/>
      <c r="AFN125"/>
      <c r="AFO125"/>
      <c r="AFP125"/>
      <c r="AFQ125"/>
      <c r="AFR125"/>
      <c r="AFS125"/>
      <c r="AFT125"/>
      <c r="AFU125"/>
      <c r="AFV125"/>
      <c r="AFW125"/>
      <c r="AFX125"/>
      <c r="AFY125"/>
      <c r="AFZ125"/>
      <c r="AGA125"/>
      <c r="AGB125"/>
      <c r="AGC125"/>
      <c r="AGD125"/>
      <c r="AGE125"/>
      <c r="AGF125"/>
      <c r="AGG125"/>
      <c r="AGH125"/>
      <c r="AGI125"/>
      <c r="AGJ125"/>
      <c r="AGK125"/>
      <c r="AGL125"/>
      <c r="AGM125"/>
      <c r="AGN125"/>
      <c r="AGO125"/>
      <c r="AGP125"/>
      <c r="AGQ125"/>
      <c r="AGR125"/>
      <c r="AGS125"/>
      <c r="AGT125"/>
      <c r="AGU125"/>
      <c r="AGV125"/>
      <c r="AGW125"/>
      <c r="AGX125"/>
      <c r="AGY125"/>
      <c r="AGZ125"/>
      <c r="AHA125"/>
      <c r="AHB125"/>
      <c r="AHC125"/>
      <c r="AHD125"/>
      <c r="AHE125"/>
      <c r="AHF125"/>
      <c r="AHG125"/>
      <c r="AHH125"/>
      <c r="AHI125"/>
      <c r="AHJ125"/>
      <c r="AHK125"/>
      <c r="AHL125"/>
      <c r="AHM125"/>
      <c r="AHN125"/>
      <c r="AHO125"/>
      <c r="AHP125"/>
      <c r="AHQ125"/>
      <c r="AHR125"/>
      <c r="AHS125"/>
      <c r="AHT125"/>
      <c r="AHU125"/>
      <c r="AHV125"/>
      <c r="AHW125"/>
      <c r="AHX125"/>
      <c r="AHY125"/>
      <c r="AHZ125"/>
      <c r="AIA125"/>
      <c r="AIB125"/>
      <c r="AIC125"/>
      <c r="AID125"/>
      <c r="AIE125"/>
      <c r="AIF125"/>
    </row>
    <row r="126" spans="1:916" x14ac:dyDescent="0.2">
      <c r="A126" s="96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  <c r="ABW126"/>
      <c r="ABX126"/>
      <c r="ABY126"/>
      <c r="ABZ126"/>
      <c r="ACA126"/>
      <c r="ACB126"/>
      <c r="ACC126"/>
      <c r="ACD126"/>
      <c r="ACE126"/>
      <c r="ACF126"/>
      <c r="ACG126"/>
      <c r="ACH126"/>
      <c r="ACI126"/>
      <c r="ACJ126"/>
      <c r="ACK126"/>
      <c r="ACL126"/>
      <c r="ACM126"/>
      <c r="ACN126"/>
      <c r="ACO126"/>
      <c r="ACP126"/>
      <c r="ACQ126"/>
      <c r="ACR126"/>
      <c r="ACS126"/>
      <c r="ACT126"/>
      <c r="ACU126"/>
      <c r="ACV126"/>
      <c r="ACW126"/>
      <c r="ACX126"/>
      <c r="ACY126"/>
      <c r="ACZ126"/>
      <c r="ADA126"/>
      <c r="ADB126"/>
      <c r="ADC126"/>
      <c r="ADD126"/>
      <c r="ADE126"/>
      <c r="ADF126"/>
      <c r="ADG126"/>
      <c r="ADH126"/>
      <c r="ADI126"/>
      <c r="ADJ126"/>
      <c r="ADK126"/>
      <c r="ADL126"/>
      <c r="ADM126"/>
      <c r="ADN126"/>
      <c r="ADO126"/>
      <c r="ADP126"/>
      <c r="ADQ126"/>
      <c r="ADR126"/>
      <c r="ADS126"/>
      <c r="ADT126"/>
      <c r="ADU126"/>
      <c r="ADV126"/>
      <c r="ADW126"/>
      <c r="ADX126"/>
      <c r="ADY126"/>
      <c r="ADZ126"/>
      <c r="AEA126"/>
      <c r="AEB126"/>
      <c r="AEC126"/>
      <c r="AED126"/>
      <c r="AEE126"/>
      <c r="AEF126"/>
      <c r="AEG126"/>
      <c r="AEH126"/>
      <c r="AEI126"/>
      <c r="AEJ126"/>
      <c r="AEK126"/>
      <c r="AEL126"/>
      <c r="AEM126"/>
      <c r="AEN126"/>
      <c r="AEO126"/>
      <c r="AEP126"/>
      <c r="AEQ126"/>
      <c r="AER126"/>
      <c r="AES126"/>
      <c r="AET126"/>
      <c r="AEU126"/>
      <c r="AEV126"/>
      <c r="AEW126"/>
      <c r="AEX126"/>
      <c r="AEY126"/>
      <c r="AEZ126"/>
      <c r="AFA126"/>
      <c r="AFB126"/>
      <c r="AFC126"/>
      <c r="AFD126"/>
      <c r="AFE126"/>
      <c r="AFF126"/>
      <c r="AFG126"/>
      <c r="AFH126"/>
      <c r="AFI126"/>
      <c r="AFJ126"/>
      <c r="AFK126"/>
      <c r="AFL126"/>
      <c r="AFM126"/>
      <c r="AFN126"/>
      <c r="AFO126"/>
      <c r="AFP126"/>
      <c r="AFQ126"/>
      <c r="AFR126"/>
      <c r="AFS126"/>
      <c r="AFT126"/>
      <c r="AFU126"/>
      <c r="AFV126"/>
      <c r="AFW126"/>
      <c r="AFX126"/>
      <c r="AFY126"/>
      <c r="AFZ126"/>
      <c r="AGA126"/>
      <c r="AGB126"/>
      <c r="AGC126"/>
      <c r="AGD126"/>
      <c r="AGE126"/>
      <c r="AGF126"/>
      <c r="AGG126"/>
      <c r="AGH126"/>
      <c r="AGI126"/>
      <c r="AGJ126"/>
      <c r="AGK126"/>
      <c r="AGL126"/>
      <c r="AGM126"/>
      <c r="AGN126"/>
      <c r="AGO126"/>
      <c r="AGP126"/>
      <c r="AGQ126"/>
      <c r="AGR126"/>
      <c r="AGS126"/>
      <c r="AGT126"/>
      <c r="AGU126"/>
      <c r="AGV126"/>
      <c r="AGW126"/>
      <c r="AGX126"/>
      <c r="AGY126"/>
      <c r="AGZ126"/>
      <c r="AHA126"/>
      <c r="AHB126"/>
      <c r="AHC126"/>
      <c r="AHD126"/>
      <c r="AHE126"/>
      <c r="AHF126"/>
      <c r="AHG126"/>
      <c r="AHH126"/>
      <c r="AHI126"/>
      <c r="AHJ126"/>
      <c r="AHK126"/>
      <c r="AHL126"/>
      <c r="AHM126"/>
      <c r="AHN126"/>
      <c r="AHO126"/>
      <c r="AHP126"/>
      <c r="AHQ126"/>
      <c r="AHR126"/>
      <c r="AHS126"/>
      <c r="AHT126"/>
      <c r="AHU126"/>
      <c r="AHV126"/>
      <c r="AHW126"/>
      <c r="AHX126"/>
      <c r="AHY126"/>
      <c r="AHZ126"/>
      <c r="AIA126"/>
      <c r="AIB126"/>
      <c r="AIC126"/>
      <c r="AID126"/>
      <c r="AIE126"/>
      <c r="AIF126"/>
    </row>
    <row r="127" spans="1:916" x14ac:dyDescent="0.2">
      <c r="A127" s="96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  <c r="YQ127"/>
      <c r="YR127"/>
      <c r="YS127"/>
      <c r="YT127"/>
      <c r="YU127"/>
      <c r="YV127"/>
      <c r="YW127"/>
      <c r="YX127"/>
      <c r="YY127"/>
      <c r="YZ127"/>
      <c r="ZA127"/>
      <c r="ZB127"/>
      <c r="ZC127"/>
      <c r="ZD127"/>
      <c r="ZE127"/>
      <c r="ZF127"/>
      <c r="ZG127"/>
      <c r="ZH127"/>
      <c r="ZI127"/>
      <c r="ZJ127"/>
      <c r="ZK127"/>
      <c r="ZL127"/>
      <c r="ZM127"/>
      <c r="ZN127"/>
      <c r="ZO127"/>
      <c r="ZP127"/>
      <c r="ZQ127"/>
      <c r="ZR127"/>
      <c r="ZS127"/>
      <c r="ZT127"/>
      <c r="ZU127"/>
      <c r="ZV127"/>
      <c r="ZW127"/>
      <c r="ZX127"/>
      <c r="ZY127"/>
      <c r="ZZ127"/>
      <c r="AAA127"/>
      <c r="AAB127"/>
      <c r="AAC127"/>
      <c r="AAD127"/>
      <c r="AAE127"/>
      <c r="AAF127"/>
      <c r="AAG127"/>
      <c r="AAH127"/>
      <c r="AAI127"/>
      <c r="AAJ127"/>
      <c r="AAK127"/>
      <c r="AAL127"/>
      <c r="AAM127"/>
      <c r="AAN127"/>
      <c r="AAO127"/>
      <c r="AAP127"/>
      <c r="AAQ127"/>
      <c r="AAR127"/>
      <c r="AAS127"/>
      <c r="AAT127"/>
      <c r="AAU127"/>
      <c r="AAV127"/>
      <c r="AAW127"/>
      <c r="AAX127"/>
      <c r="AAY127"/>
      <c r="AAZ127"/>
      <c r="ABA127"/>
      <c r="ABB127"/>
      <c r="ABC127"/>
      <c r="ABD127"/>
      <c r="ABE127"/>
      <c r="ABF127"/>
      <c r="ABG127"/>
      <c r="ABH127"/>
      <c r="ABI127"/>
      <c r="ABJ127"/>
      <c r="ABK127"/>
      <c r="ABL127"/>
      <c r="ABM127"/>
      <c r="ABN127"/>
      <c r="ABO127"/>
      <c r="ABP127"/>
      <c r="ABQ127"/>
      <c r="ABR127"/>
      <c r="ABS127"/>
      <c r="ABT127"/>
      <c r="ABU127"/>
      <c r="ABV127"/>
      <c r="ABW127"/>
      <c r="ABX127"/>
      <c r="ABY127"/>
      <c r="ABZ127"/>
      <c r="ACA127"/>
      <c r="ACB127"/>
      <c r="ACC127"/>
      <c r="ACD127"/>
      <c r="ACE127"/>
      <c r="ACF127"/>
      <c r="ACG127"/>
      <c r="ACH127"/>
      <c r="ACI127"/>
      <c r="ACJ127"/>
      <c r="ACK127"/>
      <c r="ACL127"/>
      <c r="ACM127"/>
      <c r="ACN127"/>
      <c r="ACO127"/>
      <c r="ACP127"/>
      <c r="ACQ127"/>
      <c r="ACR127"/>
      <c r="ACS127"/>
      <c r="ACT127"/>
      <c r="ACU127"/>
      <c r="ACV127"/>
      <c r="ACW127"/>
      <c r="ACX127"/>
      <c r="ACY127"/>
      <c r="ACZ127"/>
      <c r="ADA127"/>
      <c r="ADB127"/>
      <c r="ADC127"/>
      <c r="ADD127"/>
      <c r="ADE127"/>
      <c r="ADF127"/>
      <c r="ADG127"/>
      <c r="ADH127"/>
      <c r="ADI127"/>
      <c r="ADJ127"/>
      <c r="ADK127"/>
      <c r="ADL127"/>
      <c r="ADM127"/>
      <c r="ADN127"/>
      <c r="ADO127"/>
      <c r="ADP127"/>
      <c r="ADQ127"/>
      <c r="ADR127"/>
      <c r="ADS127"/>
      <c r="ADT127"/>
      <c r="ADU127"/>
      <c r="ADV127"/>
      <c r="ADW127"/>
      <c r="ADX127"/>
      <c r="ADY127"/>
      <c r="ADZ127"/>
      <c r="AEA127"/>
      <c r="AEB127"/>
      <c r="AEC127"/>
      <c r="AED127"/>
      <c r="AEE127"/>
      <c r="AEF127"/>
      <c r="AEG127"/>
      <c r="AEH127"/>
      <c r="AEI127"/>
      <c r="AEJ127"/>
      <c r="AEK127"/>
      <c r="AEL127"/>
      <c r="AEM127"/>
      <c r="AEN127"/>
      <c r="AEO127"/>
      <c r="AEP127"/>
      <c r="AEQ127"/>
      <c r="AER127"/>
      <c r="AES127"/>
      <c r="AET127"/>
      <c r="AEU127"/>
      <c r="AEV127"/>
      <c r="AEW127"/>
      <c r="AEX127"/>
      <c r="AEY127"/>
      <c r="AEZ127"/>
      <c r="AFA127"/>
      <c r="AFB127"/>
      <c r="AFC127"/>
      <c r="AFD127"/>
      <c r="AFE127"/>
      <c r="AFF127"/>
      <c r="AFG127"/>
      <c r="AFH127"/>
      <c r="AFI127"/>
      <c r="AFJ127"/>
      <c r="AFK127"/>
      <c r="AFL127"/>
      <c r="AFM127"/>
      <c r="AFN127"/>
      <c r="AFO127"/>
      <c r="AFP127"/>
      <c r="AFQ127"/>
      <c r="AFR127"/>
      <c r="AFS127"/>
      <c r="AFT127"/>
      <c r="AFU127"/>
      <c r="AFV127"/>
      <c r="AFW127"/>
      <c r="AFX127"/>
      <c r="AFY127"/>
      <c r="AFZ127"/>
      <c r="AGA127"/>
      <c r="AGB127"/>
      <c r="AGC127"/>
      <c r="AGD127"/>
      <c r="AGE127"/>
      <c r="AGF127"/>
      <c r="AGG127"/>
      <c r="AGH127"/>
      <c r="AGI127"/>
      <c r="AGJ127"/>
      <c r="AGK127"/>
      <c r="AGL127"/>
      <c r="AGM127"/>
      <c r="AGN127"/>
      <c r="AGO127"/>
      <c r="AGP127"/>
      <c r="AGQ127"/>
      <c r="AGR127"/>
      <c r="AGS127"/>
      <c r="AGT127"/>
      <c r="AGU127"/>
      <c r="AGV127"/>
      <c r="AGW127"/>
      <c r="AGX127"/>
      <c r="AGY127"/>
      <c r="AGZ127"/>
      <c r="AHA127"/>
      <c r="AHB127"/>
      <c r="AHC127"/>
      <c r="AHD127"/>
      <c r="AHE127"/>
      <c r="AHF127"/>
      <c r="AHG127"/>
      <c r="AHH127"/>
      <c r="AHI127"/>
      <c r="AHJ127"/>
      <c r="AHK127"/>
      <c r="AHL127"/>
      <c r="AHM127"/>
      <c r="AHN127"/>
      <c r="AHO127"/>
      <c r="AHP127"/>
      <c r="AHQ127"/>
      <c r="AHR127"/>
      <c r="AHS127"/>
      <c r="AHT127"/>
      <c r="AHU127"/>
      <c r="AHV127"/>
      <c r="AHW127"/>
      <c r="AHX127"/>
      <c r="AHY127"/>
      <c r="AHZ127"/>
      <c r="AIA127"/>
      <c r="AIB127"/>
      <c r="AIC127"/>
      <c r="AID127"/>
      <c r="AIE127"/>
      <c r="AIF127"/>
    </row>
    <row r="128" spans="1:916" x14ac:dyDescent="0.2">
      <c r="A128" s="96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  <c r="YV128"/>
      <c r="YW128"/>
      <c r="YX128"/>
      <c r="YY128"/>
      <c r="YZ128"/>
      <c r="ZA128"/>
      <c r="ZB128"/>
      <c r="ZC128"/>
      <c r="ZD128"/>
      <c r="ZE128"/>
      <c r="ZF128"/>
      <c r="ZG128"/>
      <c r="ZH128"/>
      <c r="ZI128"/>
      <c r="ZJ128"/>
      <c r="ZK128"/>
      <c r="ZL128"/>
      <c r="ZM128"/>
      <c r="ZN128"/>
      <c r="ZO128"/>
      <c r="ZP128"/>
      <c r="ZQ128"/>
      <c r="ZR128"/>
      <c r="ZS128"/>
      <c r="ZT128"/>
      <c r="ZU128"/>
      <c r="ZV128"/>
      <c r="ZW128"/>
      <c r="ZX128"/>
      <c r="ZY128"/>
      <c r="ZZ128"/>
      <c r="AAA128"/>
      <c r="AAB128"/>
      <c r="AAC128"/>
      <c r="AAD128"/>
      <c r="AAE128"/>
      <c r="AAF128"/>
      <c r="AAG128"/>
      <c r="AAH128"/>
      <c r="AAI128"/>
      <c r="AAJ128"/>
      <c r="AAK128"/>
      <c r="AAL128"/>
      <c r="AAM128"/>
      <c r="AAN128"/>
      <c r="AAO128"/>
      <c r="AAP128"/>
      <c r="AAQ128"/>
      <c r="AAR128"/>
      <c r="AAS128"/>
      <c r="AAT128"/>
      <c r="AAU128"/>
      <c r="AAV128"/>
      <c r="AAW128"/>
      <c r="AAX128"/>
      <c r="AAY128"/>
      <c r="AAZ128"/>
      <c r="ABA128"/>
      <c r="ABB128"/>
      <c r="ABC128"/>
      <c r="ABD128"/>
      <c r="ABE128"/>
      <c r="ABF128"/>
      <c r="ABG128"/>
      <c r="ABH128"/>
      <c r="ABI128"/>
      <c r="ABJ128"/>
      <c r="ABK128"/>
      <c r="ABL128"/>
      <c r="ABM128"/>
      <c r="ABN128"/>
      <c r="ABO128"/>
      <c r="ABP128"/>
      <c r="ABQ128"/>
      <c r="ABR128"/>
      <c r="ABS128"/>
      <c r="ABT128"/>
      <c r="ABU128"/>
      <c r="ABV128"/>
      <c r="ABW128"/>
      <c r="ABX128"/>
      <c r="ABY128"/>
      <c r="ABZ128"/>
      <c r="ACA128"/>
      <c r="ACB128"/>
      <c r="ACC128"/>
      <c r="ACD128"/>
      <c r="ACE128"/>
      <c r="ACF128"/>
      <c r="ACG128"/>
      <c r="ACH128"/>
      <c r="ACI128"/>
      <c r="ACJ128"/>
      <c r="ACK128"/>
      <c r="ACL128"/>
      <c r="ACM128"/>
      <c r="ACN128"/>
      <c r="ACO128"/>
      <c r="ACP128"/>
      <c r="ACQ128"/>
      <c r="ACR128"/>
      <c r="ACS128"/>
      <c r="ACT128"/>
      <c r="ACU128"/>
      <c r="ACV128"/>
      <c r="ACW128"/>
      <c r="ACX128"/>
      <c r="ACY128"/>
      <c r="ACZ128"/>
      <c r="ADA128"/>
      <c r="ADB128"/>
      <c r="ADC128"/>
      <c r="ADD128"/>
      <c r="ADE128"/>
      <c r="ADF128"/>
      <c r="ADG128"/>
      <c r="ADH128"/>
      <c r="ADI128"/>
      <c r="ADJ128"/>
      <c r="ADK128"/>
      <c r="ADL128"/>
      <c r="ADM128"/>
      <c r="ADN128"/>
      <c r="ADO128"/>
      <c r="ADP128"/>
      <c r="ADQ128"/>
      <c r="ADR128"/>
      <c r="ADS128"/>
      <c r="ADT128"/>
      <c r="ADU128"/>
      <c r="ADV128"/>
      <c r="ADW128"/>
      <c r="ADX128"/>
      <c r="ADY128"/>
      <c r="ADZ128"/>
      <c r="AEA128"/>
      <c r="AEB128"/>
      <c r="AEC128"/>
      <c r="AED128"/>
      <c r="AEE128"/>
      <c r="AEF128"/>
      <c r="AEG128"/>
      <c r="AEH128"/>
      <c r="AEI128"/>
      <c r="AEJ128"/>
      <c r="AEK128"/>
      <c r="AEL128"/>
      <c r="AEM128"/>
      <c r="AEN128"/>
      <c r="AEO128"/>
      <c r="AEP128"/>
      <c r="AEQ128"/>
      <c r="AER128"/>
      <c r="AES128"/>
      <c r="AET128"/>
      <c r="AEU128"/>
      <c r="AEV128"/>
      <c r="AEW128"/>
      <c r="AEX128"/>
      <c r="AEY128"/>
      <c r="AEZ128"/>
      <c r="AFA128"/>
      <c r="AFB128"/>
      <c r="AFC128"/>
      <c r="AFD128"/>
      <c r="AFE128"/>
      <c r="AFF128"/>
      <c r="AFG128"/>
      <c r="AFH128"/>
      <c r="AFI128"/>
      <c r="AFJ128"/>
      <c r="AFK128"/>
      <c r="AFL128"/>
      <c r="AFM128"/>
      <c r="AFN128"/>
      <c r="AFO128"/>
      <c r="AFP128"/>
      <c r="AFQ128"/>
      <c r="AFR128"/>
      <c r="AFS128"/>
      <c r="AFT128"/>
      <c r="AFU128"/>
      <c r="AFV128"/>
      <c r="AFW128"/>
      <c r="AFX128"/>
      <c r="AFY128"/>
      <c r="AFZ128"/>
      <c r="AGA128"/>
      <c r="AGB128"/>
      <c r="AGC128"/>
      <c r="AGD128"/>
      <c r="AGE128"/>
      <c r="AGF128"/>
      <c r="AGG128"/>
      <c r="AGH128"/>
      <c r="AGI128"/>
      <c r="AGJ128"/>
      <c r="AGK128"/>
      <c r="AGL128"/>
      <c r="AGM128"/>
      <c r="AGN128"/>
      <c r="AGO128"/>
      <c r="AGP128"/>
      <c r="AGQ128"/>
      <c r="AGR128"/>
      <c r="AGS128"/>
      <c r="AGT128"/>
      <c r="AGU128"/>
      <c r="AGV128"/>
      <c r="AGW128"/>
      <c r="AGX128"/>
      <c r="AGY128"/>
      <c r="AGZ128"/>
      <c r="AHA128"/>
      <c r="AHB128"/>
      <c r="AHC128"/>
      <c r="AHD128"/>
      <c r="AHE128"/>
      <c r="AHF128"/>
      <c r="AHG128"/>
      <c r="AHH128"/>
      <c r="AHI128"/>
      <c r="AHJ128"/>
      <c r="AHK128"/>
      <c r="AHL128"/>
      <c r="AHM128"/>
      <c r="AHN128"/>
      <c r="AHO128"/>
      <c r="AHP128"/>
      <c r="AHQ128"/>
      <c r="AHR128"/>
      <c r="AHS128"/>
      <c r="AHT128"/>
      <c r="AHU128"/>
      <c r="AHV128"/>
      <c r="AHW128"/>
      <c r="AHX128"/>
      <c r="AHY128"/>
      <c r="AHZ128"/>
      <c r="AIA128"/>
      <c r="AIB128"/>
      <c r="AIC128"/>
      <c r="AID128"/>
      <c r="AIE128"/>
      <c r="AIF128"/>
    </row>
    <row r="129" spans="1:916" x14ac:dyDescent="0.2">
      <c r="A129" s="96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  <c r="UC129"/>
      <c r="UD129"/>
      <c r="UE129"/>
      <c r="UF129"/>
      <c r="UG129"/>
      <c r="UH129"/>
      <c r="UI129"/>
      <c r="UJ129"/>
      <c r="UK129"/>
      <c r="UL129"/>
      <c r="UM129"/>
      <c r="UN129"/>
      <c r="UO129"/>
      <c r="UP129"/>
      <c r="UQ129"/>
      <c r="UR129"/>
      <c r="US129"/>
      <c r="UT129"/>
      <c r="UU129"/>
      <c r="UV129"/>
      <c r="UW129"/>
      <c r="UX129"/>
      <c r="UY129"/>
      <c r="UZ129"/>
      <c r="VA129"/>
      <c r="VB129"/>
      <c r="VC129"/>
      <c r="VD129"/>
      <c r="VE129"/>
      <c r="VF129"/>
      <c r="VG129"/>
      <c r="VH129"/>
      <c r="VI129"/>
      <c r="VJ129"/>
      <c r="VK129"/>
      <c r="VL129"/>
      <c r="VM129"/>
      <c r="VN129"/>
      <c r="VO129"/>
      <c r="VP129"/>
      <c r="VQ129"/>
      <c r="VR129"/>
      <c r="VS129"/>
      <c r="VT129"/>
      <c r="VU129"/>
      <c r="VV129"/>
      <c r="VW129"/>
      <c r="VX129"/>
      <c r="VY129"/>
      <c r="VZ129"/>
      <c r="WA129"/>
      <c r="WB129"/>
      <c r="WC129"/>
      <c r="WD129"/>
      <c r="WE129"/>
      <c r="WF129"/>
      <c r="WG129"/>
      <c r="WH129"/>
      <c r="WI129"/>
      <c r="WJ129"/>
      <c r="WK129"/>
      <c r="WL129"/>
      <c r="WM129"/>
      <c r="WN129"/>
      <c r="WO129"/>
      <c r="WP129"/>
      <c r="WQ129"/>
      <c r="WR129"/>
      <c r="WS129"/>
      <c r="WT129"/>
      <c r="WU129"/>
      <c r="WV129"/>
      <c r="WW129"/>
      <c r="WX129"/>
      <c r="WY129"/>
      <c r="WZ129"/>
      <c r="XA129"/>
      <c r="XB129"/>
      <c r="XC129"/>
      <c r="XD129"/>
      <c r="XE129"/>
      <c r="XF129"/>
      <c r="XG129"/>
      <c r="XH129"/>
      <c r="XI129"/>
      <c r="XJ129"/>
      <c r="XK129"/>
      <c r="XL129"/>
      <c r="XM129"/>
      <c r="XN129"/>
      <c r="XO129"/>
      <c r="XP129"/>
      <c r="XQ129"/>
      <c r="XR129"/>
      <c r="XS129"/>
      <c r="XT129"/>
      <c r="XU129"/>
      <c r="XV129"/>
      <c r="XW129"/>
      <c r="XX129"/>
      <c r="XY129"/>
      <c r="XZ129"/>
      <c r="YA129"/>
      <c r="YB129"/>
      <c r="YC129"/>
      <c r="YD129"/>
      <c r="YE129"/>
      <c r="YF129"/>
      <c r="YG129"/>
      <c r="YH129"/>
      <c r="YI129"/>
      <c r="YJ129"/>
      <c r="YK129"/>
      <c r="YL129"/>
      <c r="YM129"/>
      <c r="YN129"/>
      <c r="YO129"/>
      <c r="YP129"/>
      <c r="YQ129"/>
      <c r="YR129"/>
      <c r="YS129"/>
      <c r="YT129"/>
      <c r="YU129"/>
      <c r="YV129"/>
      <c r="YW129"/>
      <c r="YX129"/>
      <c r="YY129"/>
      <c r="YZ129"/>
      <c r="ZA129"/>
      <c r="ZB129"/>
      <c r="ZC129"/>
      <c r="ZD129"/>
      <c r="ZE129"/>
      <c r="ZF129"/>
      <c r="ZG129"/>
      <c r="ZH129"/>
      <c r="ZI129"/>
      <c r="ZJ129"/>
      <c r="ZK129"/>
      <c r="ZL129"/>
      <c r="ZM129"/>
      <c r="ZN129"/>
      <c r="ZO129"/>
      <c r="ZP129"/>
      <c r="ZQ129"/>
      <c r="ZR129"/>
      <c r="ZS129"/>
      <c r="ZT129"/>
      <c r="ZU129"/>
      <c r="ZV129"/>
      <c r="ZW129"/>
      <c r="ZX129"/>
      <c r="ZY129"/>
      <c r="ZZ129"/>
      <c r="AAA129"/>
      <c r="AAB129"/>
      <c r="AAC129"/>
      <c r="AAD129"/>
      <c r="AAE129"/>
      <c r="AAF129"/>
      <c r="AAG129"/>
      <c r="AAH129"/>
      <c r="AAI129"/>
      <c r="AAJ129"/>
      <c r="AAK129"/>
      <c r="AAL129"/>
      <c r="AAM129"/>
      <c r="AAN129"/>
      <c r="AAO129"/>
      <c r="AAP129"/>
      <c r="AAQ129"/>
      <c r="AAR129"/>
      <c r="AAS129"/>
      <c r="AAT129"/>
      <c r="AAU129"/>
      <c r="AAV129"/>
      <c r="AAW129"/>
      <c r="AAX129"/>
      <c r="AAY129"/>
      <c r="AAZ129"/>
      <c r="ABA129"/>
      <c r="ABB129"/>
      <c r="ABC129"/>
      <c r="ABD129"/>
      <c r="ABE129"/>
      <c r="ABF129"/>
      <c r="ABG129"/>
      <c r="ABH129"/>
      <c r="ABI129"/>
      <c r="ABJ129"/>
      <c r="ABK129"/>
      <c r="ABL129"/>
      <c r="ABM129"/>
      <c r="ABN129"/>
      <c r="ABO129"/>
      <c r="ABP129"/>
      <c r="ABQ129"/>
      <c r="ABR129"/>
      <c r="ABS129"/>
      <c r="ABT129"/>
      <c r="ABU129"/>
      <c r="ABV129"/>
      <c r="ABW129"/>
      <c r="ABX129"/>
      <c r="ABY129"/>
      <c r="ABZ129"/>
      <c r="ACA129"/>
      <c r="ACB129"/>
      <c r="ACC129"/>
      <c r="ACD129"/>
      <c r="ACE129"/>
      <c r="ACF129"/>
      <c r="ACG129"/>
      <c r="ACH129"/>
      <c r="ACI129"/>
      <c r="ACJ129"/>
      <c r="ACK129"/>
      <c r="ACL129"/>
      <c r="ACM129"/>
      <c r="ACN129"/>
      <c r="ACO129"/>
      <c r="ACP129"/>
      <c r="ACQ129"/>
      <c r="ACR129"/>
      <c r="ACS129"/>
      <c r="ACT129"/>
      <c r="ACU129"/>
      <c r="ACV129"/>
      <c r="ACW129"/>
      <c r="ACX129"/>
      <c r="ACY129"/>
      <c r="ACZ129"/>
      <c r="ADA129"/>
      <c r="ADB129"/>
      <c r="ADC129"/>
      <c r="ADD129"/>
      <c r="ADE129"/>
      <c r="ADF129"/>
      <c r="ADG129"/>
      <c r="ADH129"/>
      <c r="ADI129"/>
      <c r="ADJ129"/>
      <c r="ADK129"/>
      <c r="ADL129"/>
      <c r="ADM129"/>
      <c r="ADN129"/>
      <c r="ADO129"/>
      <c r="ADP129"/>
      <c r="ADQ129"/>
      <c r="ADR129"/>
      <c r="ADS129"/>
      <c r="ADT129"/>
      <c r="ADU129"/>
      <c r="ADV129"/>
      <c r="ADW129"/>
      <c r="ADX129"/>
      <c r="ADY129"/>
      <c r="ADZ129"/>
      <c r="AEA129"/>
      <c r="AEB129"/>
      <c r="AEC129"/>
      <c r="AED129"/>
      <c r="AEE129"/>
      <c r="AEF129"/>
      <c r="AEG129"/>
      <c r="AEH129"/>
      <c r="AEI129"/>
      <c r="AEJ129"/>
      <c r="AEK129"/>
      <c r="AEL129"/>
      <c r="AEM129"/>
      <c r="AEN129"/>
      <c r="AEO129"/>
      <c r="AEP129"/>
      <c r="AEQ129"/>
      <c r="AER129"/>
      <c r="AES129"/>
      <c r="AET129"/>
      <c r="AEU129"/>
      <c r="AEV129"/>
      <c r="AEW129"/>
      <c r="AEX129"/>
      <c r="AEY129"/>
      <c r="AEZ129"/>
      <c r="AFA129"/>
      <c r="AFB129"/>
      <c r="AFC129"/>
      <c r="AFD129"/>
      <c r="AFE129"/>
      <c r="AFF129"/>
      <c r="AFG129"/>
      <c r="AFH129"/>
      <c r="AFI129"/>
      <c r="AFJ129"/>
      <c r="AFK129"/>
      <c r="AFL129"/>
      <c r="AFM129"/>
      <c r="AFN129"/>
      <c r="AFO129"/>
      <c r="AFP129"/>
      <c r="AFQ129"/>
      <c r="AFR129"/>
      <c r="AFS129"/>
      <c r="AFT129"/>
      <c r="AFU129"/>
      <c r="AFV129"/>
      <c r="AFW129"/>
      <c r="AFX129"/>
      <c r="AFY129"/>
      <c r="AFZ129"/>
      <c r="AGA129"/>
      <c r="AGB129"/>
      <c r="AGC129"/>
      <c r="AGD129"/>
      <c r="AGE129"/>
      <c r="AGF129"/>
      <c r="AGG129"/>
      <c r="AGH129"/>
      <c r="AGI129"/>
      <c r="AGJ129"/>
      <c r="AGK129"/>
      <c r="AGL129"/>
      <c r="AGM129"/>
      <c r="AGN129"/>
      <c r="AGO129"/>
      <c r="AGP129"/>
      <c r="AGQ129"/>
      <c r="AGR129"/>
      <c r="AGS129"/>
      <c r="AGT129"/>
      <c r="AGU129"/>
      <c r="AGV129"/>
      <c r="AGW129"/>
      <c r="AGX129"/>
      <c r="AGY129"/>
      <c r="AGZ129"/>
      <c r="AHA129"/>
      <c r="AHB129"/>
      <c r="AHC129"/>
      <c r="AHD129"/>
      <c r="AHE129"/>
      <c r="AHF129"/>
      <c r="AHG129"/>
      <c r="AHH129"/>
      <c r="AHI129"/>
      <c r="AHJ129"/>
      <c r="AHK129"/>
      <c r="AHL129"/>
      <c r="AHM129"/>
      <c r="AHN129"/>
      <c r="AHO129"/>
      <c r="AHP129"/>
      <c r="AHQ129"/>
      <c r="AHR129"/>
      <c r="AHS129"/>
      <c r="AHT129"/>
      <c r="AHU129"/>
      <c r="AHV129"/>
      <c r="AHW129"/>
      <c r="AHX129"/>
      <c r="AHY129"/>
      <c r="AHZ129"/>
      <c r="AIA129"/>
      <c r="AIB129"/>
      <c r="AIC129"/>
      <c r="AID129"/>
      <c r="AIE129"/>
      <c r="AIF129"/>
    </row>
    <row r="130" spans="1:916" x14ac:dyDescent="0.2">
      <c r="A130" s="96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  <c r="YQ130"/>
      <c r="YR130"/>
      <c r="YS130"/>
      <c r="YT130"/>
      <c r="YU130"/>
      <c r="YV130"/>
      <c r="YW130"/>
      <c r="YX130"/>
      <c r="YY130"/>
      <c r="YZ130"/>
      <c r="ZA130"/>
      <c r="ZB130"/>
      <c r="ZC130"/>
      <c r="ZD130"/>
      <c r="ZE130"/>
      <c r="ZF130"/>
      <c r="ZG130"/>
      <c r="ZH130"/>
      <c r="ZI130"/>
      <c r="ZJ130"/>
      <c r="ZK130"/>
      <c r="ZL130"/>
      <c r="ZM130"/>
      <c r="ZN130"/>
      <c r="ZO130"/>
      <c r="ZP130"/>
      <c r="ZQ130"/>
      <c r="ZR130"/>
      <c r="ZS130"/>
      <c r="ZT130"/>
      <c r="ZU130"/>
      <c r="ZV130"/>
      <c r="ZW130"/>
      <c r="ZX130"/>
      <c r="ZY130"/>
      <c r="ZZ130"/>
      <c r="AAA130"/>
      <c r="AAB130"/>
      <c r="AAC130"/>
      <c r="AAD130"/>
      <c r="AAE130"/>
      <c r="AAF130"/>
      <c r="AAG130"/>
      <c r="AAH130"/>
      <c r="AAI130"/>
      <c r="AAJ130"/>
      <c r="AAK130"/>
      <c r="AAL130"/>
      <c r="AAM130"/>
      <c r="AAN130"/>
      <c r="AAO130"/>
      <c r="AAP130"/>
      <c r="AAQ130"/>
      <c r="AAR130"/>
      <c r="AAS130"/>
      <c r="AAT130"/>
      <c r="AAU130"/>
      <c r="AAV130"/>
      <c r="AAW130"/>
      <c r="AAX130"/>
      <c r="AAY130"/>
      <c r="AAZ130"/>
      <c r="ABA130"/>
      <c r="ABB130"/>
      <c r="ABC130"/>
      <c r="ABD130"/>
      <c r="ABE130"/>
      <c r="ABF130"/>
      <c r="ABG130"/>
      <c r="ABH130"/>
      <c r="ABI130"/>
      <c r="ABJ130"/>
      <c r="ABK130"/>
      <c r="ABL130"/>
      <c r="ABM130"/>
      <c r="ABN130"/>
      <c r="ABO130"/>
      <c r="ABP130"/>
      <c r="ABQ130"/>
      <c r="ABR130"/>
      <c r="ABS130"/>
      <c r="ABT130"/>
      <c r="ABU130"/>
      <c r="ABV130"/>
      <c r="ABW130"/>
      <c r="ABX130"/>
      <c r="ABY130"/>
      <c r="ABZ130"/>
      <c r="ACA130"/>
      <c r="ACB130"/>
      <c r="ACC130"/>
      <c r="ACD130"/>
      <c r="ACE130"/>
      <c r="ACF130"/>
      <c r="ACG130"/>
      <c r="ACH130"/>
      <c r="ACI130"/>
      <c r="ACJ130"/>
      <c r="ACK130"/>
      <c r="ACL130"/>
      <c r="ACM130"/>
      <c r="ACN130"/>
      <c r="ACO130"/>
      <c r="ACP130"/>
      <c r="ACQ130"/>
      <c r="ACR130"/>
      <c r="ACS130"/>
      <c r="ACT130"/>
      <c r="ACU130"/>
      <c r="ACV130"/>
      <c r="ACW130"/>
      <c r="ACX130"/>
      <c r="ACY130"/>
      <c r="ACZ130"/>
      <c r="ADA130"/>
      <c r="ADB130"/>
      <c r="ADC130"/>
      <c r="ADD130"/>
      <c r="ADE130"/>
      <c r="ADF130"/>
      <c r="ADG130"/>
      <c r="ADH130"/>
      <c r="ADI130"/>
      <c r="ADJ130"/>
      <c r="ADK130"/>
      <c r="ADL130"/>
      <c r="ADM130"/>
      <c r="ADN130"/>
      <c r="ADO130"/>
      <c r="ADP130"/>
      <c r="ADQ130"/>
      <c r="ADR130"/>
      <c r="ADS130"/>
      <c r="ADT130"/>
      <c r="ADU130"/>
      <c r="ADV130"/>
      <c r="ADW130"/>
      <c r="ADX130"/>
      <c r="ADY130"/>
      <c r="ADZ130"/>
      <c r="AEA130"/>
      <c r="AEB130"/>
      <c r="AEC130"/>
      <c r="AED130"/>
      <c r="AEE130"/>
      <c r="AEF130"/>
      <c r="AEG130"/>
      <c r="AEH130"/>
      <c r="AEI130"/>
      <c r="AEJ130"/>
      <c r="AEK130"/>
      <c r="AEL130"/>
      <c r="AEM130"/>
      <c r="AEN130"/>
      <c r="AEO130"/>
      <c r="AEP130"/>
      <c r="AEQ130"/>
      <c r="AER130"/>
      <c r="AES130"/>
      <c r="AET130"/>
      <c r="AEU130"/>
      <c r="AEV130"/>
      <c r="AEW130"/>
      <c r="AEX130"/>
      <c r="AEY130"/>
      <c r="AEZ130"/>
      <c r="AFA130"/>
      <c r="AFB130"/>
      <c r="AFC130"/>
      <c r="AFD130"/>
      <c r="AFE130"/>
      <c r="AFF130"/>
      <c r="AFG130"/>
      <c r="AFH130"/>
      <c r="AFI130"/>
      <c r="AFJ130"/>
      <c r="AFK130"/>
      <c r="AFL130"/>
      <c r="AFM130"/>
      <c r="AFN130"/>
      <c r="AFO130"/>
      <c r="AFP130"/>
      <c r="AFQ130"/>
      <c r="AFR130"/>
      <c r="AFS130"/>
      <c r="AFT130"/>
      <c r="AFU130"/>
      <c r="AFV130"/>
      <c r="AFW130"/>
      <c r="AFX130"/>
      <c r="AFY130"/>
      <c r="AFZ130"/>
      <c r="AGA130"/>
      <c r="AGB130"/>
      <c r="AGC130"/>
      <c r="AGD130"/>
      <c r="AGE130"/>
      <c r="AGF130"/>
      <c r="AGG130"/>
      <c r="AGH130"/>
      <c r="AGI130"/>
      <c r="AGJ130"/>
      <c r="AGK130"/>
      <c r="AGL130"/>
      <c r="AGM130"/>
      <c r="AGN130"/>
      <c r="AGO130"/>
      <c r="AGP130"/>
      <c r="AGQ130"/>
      <c r="AGR130"/>
      <c r="AGS130"/>
      <c r="AGT130"/>
      <c r="AGU130"/>
      <c r="AGV130"/>
      <c r="AGW130"/>
      <c r="AGX130"/>
      <c r="AGY130"/>
      <c r="AGZ130"/>
      <c r="AHA130"/>
      <c r="AHB130"/>
      <c r="AHC130"/>
      <c r="AHD130"/>
      <c r="AHE130"/>
      <c r="AHF130"/>
      <c r="AHG130"/>
      <c r="AHH130"/>
      <c r="AHI130"/>
      <c r="AHJ130"/>
      <c r="AHK130"/>
      <c r="AHL130"/>
      <c r="AHM130"/>
      <c r="AHN130"/>
      <c r="AHO130"/>
      <c r="AHP130"/>
      <c r="AHQ130"/>
      <c r="AHR130"/>
      <c r="AHS130"/>
      <c r="AHT130"/>
      <c r="AHU130"/>
      <c r="AHV130"/>
      <c r="AHW130"/>
      <c r="AHX130"/>
      <c r="AHY130"/>
      <c r="AHZ130"/>
      <c r="AIA130"/>
      <c r="AIB130"/>
      <c r="AIC130"/>
      <c r="AID130"/>
      <c r="AIE130"/>
      <c r="AIF130"/>
    </row>
    <row r="131" spans="1:916" x14ac:dyDescent="0.2">
      <c r="A131" s="96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  <c r="UC131"/>
      <c r="UD131"/>
      <c r="UE131"/>
      <c r="UF131"/>
      <c r="UG131"/>
      <c r="UH131"/>
      <c r="UI131"/>
      <c r="UJ131"/>
      <c r="UK131"/>
      <c r="UL131"/>
      <c r="UM131"/>
      <c r="UN131"/>
      <c r="UO131"/>
      <c r="UP131"/>
      <c r="UQ131"/>
      <c r="UR131"/>
      <c r="US131"/>
      <c r="UT131"/>
      <c r="UU131"/>
      <c r="UV131"/>
      <c r="UW131"/>
      <c r="UX131"/>
      <c r="UY131"/>
      <c r="UZ131"/>
      <c r="VA131"/>
      <c r="VB131"/>
      <c r="VC131"/>
      <c r="VD131"/>
      <c r="VE131"/>
      <c r="VF131"/>
      <c r="VG131"/>
      <c r="VH131"/>
      <c r="VI131"/>
      <c r="VJ131"/>
      <c r="VK131"/>
      <c r="VL131"/>
      <c r="VM131"/>
      <c r="VN131"/>
      <c r="VO131"/>
      <c r="VP131"/>
      <c r="VQ131"/>
      <c r="VR131"/>
      <c r="VS131"/>
      <c r="VT131"/>
      <c r="VU131"/>
      <c r="VV131"/>
      <c r="VW131"/>
      <c r="VX131"/>
      <c r="VY131"/>
      <c r="VZ131"/>
      <c r="WA131"/>
      <c r="WB131"/>
      <c r="WC131"/>
      <c r="WD131"/>
      <c r="WE131"/>
      <c r="WF131"/>
      <c r="WG131"/>
      <c r="WH131"/>
      <c r="WI131"/>
      <c r="WJ131"/>
      <c r="WK131"/>
      <c r="WL131"/>
      <c r="WM131"/>
      <c r="WN131"/>
      <c r="WO131"/>
      <c r="WP131"/>
      <c r="WQ131"/>
      <c r="WR131"/>
      <c r="WS131"/>
      <c r="WT131"/>
      <c r="WU131"/>
      <c r="WV131"/>
      <c r="WW131"/>
      <c r="WX131"/>
      <c r="WY131"/>
      <c r="WZ131"/>
      <c r="XA131"/>
      <c r="XB131"/>
      <c r="XC131"/>
      <c r="XD131"/>
      <c r="XE131"/>
      <c r="XF131"/>
      <c r="XG131"/>
      <c r="XH131"/>
      <c r="XI131"/>
      <c r="XJ131"/>
      <c r="XK131"/>
      <c r="XL131"/>
      <c r="XM131"/>
      <c r="XN131"/>
      <c r="XO131"/>
      <c r="XP131"/>
      <c r="XQ131"/>
      <c r="XR131"/>
      <c r="XS131"/>
      <c r="XT131"/>
      <c r="XU131"/>
      <c r="XV131"/>
      <c r="XW131"/>
      <c r="XX131"/>
      <c r="XY131"/>
      <c r="XZ131"/>
      <c r="YA131"/>
      <c r="YB131"/>
      <c r="YC131"/>
      <c r="YD131"/>
      <c r="YE131"/>
      <c r="YF131"/>
      <c r="YG131"/>
      <c r="YH131"/>
      <c r="YI131"/>
      <c r="YJ131"/>
      <c r="YK131"/>
      <c r="YL131"/>
      <c r="YM131"/>
      <c r="YN131"/>
      <c r="YO131"/>
      <c r="YP131"/>
      <c r="YQ131"/>
      <c r="YR131"/>
      <c r="YS131"/>
      <c r="YT131"/>
      <c r="YU131"/>
      <c r="YV131"/>
      <c r="YW131"/>
      <c r="YX131"/>
      <c r="YY131"/>
      <c r="YZ131"/>
      <c r="ZA131"/>
      <c r="ZB131"/>
      <c r="ZC131"/>
      <c r="ZD131"/>
      <c r="ZE131"/>
      <c r="ZF131"/>
      <c r="ZG131"/>
      <c r="ZH131"/>
      <c r="ZI131"/>
      <c r="ZJ131"/>
      <c r="ZK131"/>
      <c r="ZL131"/>
      <c r="ZM131"/>
      <c r="ZN131"/>
      <c r="ZO131"/>
      <c r="ZP131"/>
      <c r="ZQ131"/>
      <c r="ZR131"/>
      <c r="ZS131"/>
      <c r="ZT131"/>
      <c r="ZU131"/>
      <c r="ZV131"/>
      <c r="ZW131"/>
      <c r="ZX131"/>
      <c r="ZY131"/>
      <c r="ZZ131"/>
      <c r="AAA131"/>
      <c r="AAB131"/>
      <c r="AAC131"/>
      <c r="AAD131"/>
      <c r="AAE131"/>
      <c r="AAF131"/>
      <c r="AAG131"/>
      <c r="AAH131"/>
      <c r="AAI131"/>
      <c r="AAJ131"/>
      <c r="AAK131"/>
      <c r="AAL131"/>
      <c r="AAM131"/>
      <c r="AAN131"/>
      <c r="AAO131"/>
      <c r="AAP131"/>
      <c r="AAQ131"/>
      <c r="AAR131"/>
      <c r="AAS131"/>
      <c r="AAT131"/>
      <c r="AAU131"/>
      <c r="AAV131"/>
      <c r="AAW131"/>
      <c r="AAX131"/>
      <c r="AAY131"/>
      <c r="AAZ131"/>
      <c r="ABA131"/>
      <c r="ABB131"/>
      <c r="ABC131"/>
      <c r="ABD131"/>
      <c r="ABE131"/>
      <c r="ABF131"/>
      <c r="ABG131"/>
      <c r="ABH131"/>
      <c r="ABI131"/>
      <c r="ABJ131"/>
      <c r="ABK131"/>
      <c r="ABL131"/>
      <c r="ABM131"/>
      <c r="ABN131"/>
      <c r="ABO131"/>
      <c r="ABP131"/>
      <c r="ABQ131"/>
      <c r="ABR131"/>
      <c r="ABS131"/>
      <c r="ABT131"/>
      <c r="ABU131"/>
      <c r="ABV131"/>
      <c r="ABW131"/>
      <c r="ABX131"/>
      <c r="ABY131"/>
      <c r="ABZ131"/>
      <c r="ACA131"/>
      <c r="ACB131"/>
      <c r="ACC131"/>
      <c r="ACD131"/>
      <c r="ACE131"/>
      <c r="ACF131"/>
      <c r="ACG131"/>
      <c r="ACH131"/>
      <c r="ACI131"/>
      <c r="ACJ131"/>
      <c r="ACK131"/>
      <c r="ACL131"/>
      <c r="ACM131"/>
      <c r="ACN131"/>
      <c r="ACO131"/>
      <c r="ACP131"/>
      <c r="ACQ131"/>
      <c r="ACR131"/>
      <c r="ACS131"/>
      <c r="ACT131"/>
      <c r="ACU131"/>
      <c r="ACV131"/>
      <c r="ACW131"/>
      <c r="ACX131"/>
      <c r="ACY131"/>
      <c r="ACZ131"/>
      <c r="ADA131"/>
      <c r="ADB131"/>
      <c r="ADC131"/>
      <c r="ADD131"/>
      <c r="ADE131"/>
      <c r="ADF131"/>
      <c r="ADG131"/>
      <c r="ADH131"/>
      <c r="ADI131"/>
      <c r="ADJ131"/>
      <c r="ADK131"/>
      <c r="ADL131"/>
      <c r="ADM131"/>
      <c r="ADN131"/>
      <c r="ADO131"/>
      <c r="ADP131"/>
      <c r="ADQ131"/>
      <c r="ADR131"/>
      <c r="ADS131"/>
      <c r="ADT131"/>
      <c r="ADU131"/>
      <c r="ADV131"/>
      <c r="ADW131"/>
      <c r="ADX131"/>
      <c r="ADY131"/>
      <c r="ADZ131"/>
      <c r="AEA131"/>
      <c r="AEB131"/>
      <c r="AEC131"/>
      <c r="AED131"/>
      <c r="AEE131"/>
      <c r="AEF131"/>
      <c r="AEG131"/>
      <c r="AEH131"/>
      <c r="AEI131"/>
      <c r="AEJ131"/>
      <c r="AEK131"/>
      <c r="AEL131"/>
      <c r="AEM131"/>
      <c r="AEN131"/>
      <c r="AEO131"/>
      <c r="AEP131"/>
      <c r="AEQ131"/>
      <c r="AER131"/>
      <c r="AES131"/>
      <c r="AET131"/>
      <c r="AEU131"/>
      <c r="AEV131"/>
      <c r="AEW131"/>
      <c r="AEX131"/>
      <c r="AEY131"/>
      <c r="AEZ131"/>
      <c r="AFA131"/>
      <c r="AFB131"/>
      <c r="AFC131"/>
      <c r="AFD131"/>
      <c r="AFE131"/>
      <c r="AFF131"/>
      <c r="AFG131"/>
      <c r="AFH131"/>
      <c r="AFI131"/>
      <c r="AFJ131"/>
      <c r="AFK131"/>
      <c r="AFL131"/>
      <c r="AFM131"/>
      <c r="AFN131"/>
      <c r="AFO131"/>
      <c r="AFP131"/>
      <c r="AFQ131"/>
      <c r="AFR131"/>
      <c r="AFS131"/>
      <c r="AFT131"/>
      <c r="AFU131"/>
      <c r="AFV131"/>
      <c r="AFW131"/>
      <c r="AFX131"/>
      <c r="AFY131"/>
      <c r="AFZ131"/>
      <c r="AGA131"/>
      <c r="AGB131"/>
      <c r="AGC131"/>
      <c r="AGD131"/>
      <c r="AGE131"/>
      <c r="AGF131"/>
      <c r="AGG131"/>
      <c r="AGH131"/>
      <c r="AGI131"/>
      <c r="AGJ131"/>
      <c r="AGK131"/>
      <c r="AGL131"/>
      <c r="AGM131"/>
      <c r="AGN131"/>
      <c r="AGO131"/>
      <c r="AGP131"/>
      <c r="AGQ131"/>
      <c r="AGR131"/>
      <c r="AGS131"/>
      <c r="AGT131"/>
      <c r="AGU131"/>
      <c r="AGV131"/>
      <c r="AGW131"/>
      <c r="AGX131"/>
      <c r="AGY131"/>
      <c r="AGZ131"/>
      <c r="AHA131"/>
      <c r="AHB131"/>
      <c r="AHC131"/>
      <c r="AHD131"/>
      <c r="AHE131"/>
      <c r="AHF131"/>
      <c r="AHG131"/>
      <c r="AHH131"/>
      <c r="AHI131"/>
      <c r="AHJ131"/>
      <c r="AHK131"/>
      <c r="AHL131"/>
      <c r="AHM131"/>
      <c r="AHN131"/>
      <c r="AHO131"/>
      <c r="AHP131"/>
      <c r="AHQ131"/>
      <c r="AHR131"/>
      <c r="AHS131"/>
      <c r="AHT131"/>
      <c r="AHU131"/>
      <c r="AHV131"/>
      <c r="AHW131"/>
      <c r="AHX131"/>
      <c r="AHY131"/>
      <c r="AHZ131"/>
      <c r="AIA131"/>
      <c r="AIB131"/>
      <c r="AIC131"/>
      <c r="AID131"/>
      <c r="AIE131"/>
      <c r="AIF131"/>
    </row>
  </sheetData>
  <mergeCells count="5">
    <mergeCell ref="A1:AC1"/>
    <mergeCell ref="M26:P26"/>
    <mergeCell ref="B37:K37"/>
    <mergeCell ref="B40:K40"/>
    <mergeCell ref="B54:K54"/>
  </mergeCells>
  <pageMargins left="0.25" right="0.25" top="0.75" bottom="0.75" header="0.3" footer="0.3"/>
  <pageSetup paperSize="8" scale="7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C000"/>
    <pageSetUpPr fitToPage="1"/>
  </sheetPr>
  <dimension ref="A2:M86"/>
  <sheetViews>
    <sheetView topLeftCell="A40" zoomScaleNormal="100" workbookViewId="0">
      <selection activeCell="G80" sqref="G80"/>
    </sheetView>
  </sheetViews>
  <sheetFormatPr defaultRowHeight="12.75" x14ac:dyDescent="0.2"/>
  <cols>
    <col min="1" max="1" width="30.5703125" customWidth="1"/>
    <col min="2" max="2" width="22" customWidth="1"/>
    <col min="3" max="3" width="15.28515625" customWidth="1"/>
    <col min="4" max="4" width="10.42578125" hidden="1" customWidth="1"/>
    <col min="5" max="5" width="15" hidden="1" customWidth="1"/>
    <col min="6" max="6" width="14.42578125" style="439" customWidth="1"/>
    <col min="7" max="7" width="13.28515625" style="439" customWidth="1"/>
    <col min="8" max="8" width="12.5703125" style="439" customWidth="1"/>
    <col min="9" max="9" width="13.140625" hidden="1" customWidth="1"/>
    <col min="10" max="10" width="10.7109375" bestFit="1" customWidth="1"/>
  </cols>
  <sheetData>
    <row r="2" spans="1:12" ht="21" x14ac:dyDescent="0.2">
      <c r="A2" s="321" t="s">
        <v>363</v>
      </c>
    </row>
    <row r="3" spans="1:12" ht="21" x14ac:dyDescent="0.2">
      <c r="A3" s="321" t="s">
        <v>364</v>
      </c>
    </row>
    <row r="4" spans="1:12" ht="21" x14ac:dyDescent="0.2">
      <c r="A4" s="405" t="s">
        <v>439</v>
      </c>
    </row>
    <row r="5" spans="1:12" ht="21" x14ac:dyDescent="0.2">
      <c r="A5" s="321"/>
    </row>
    <row r="6" spans="1:12" ht="21" x14ac:dyDescent="0.2">
      <c r="A6" s="407" t="s">
        <v>429</v>
      </c>
    </row>
    <row r="7" spans="1:12" ht="13.5" thickBot="1" x14ac:dyDescent="0.25"/>
    <row r="8" spans="1:12" s="323" customFormat="1" ht="33.6" customHeight="1" thickBot="1" x14ac:dyDescent="0.25">
      <c r="A8" s="354" t="s">
        <v>365</v>
      </c>
      <c r="B8" s="355" t="s">
        <v>366</v>
      </c>
      <c r="C8" s="355" t="s">
        <v>367</v>
      </c>
      <c r="D8" s="355" t="s">
        <v>368</v>
      </c>
      <c r="E8" s="356" t="s">
        <v>369</v>
      </c>
      <c r="F8" s="1377" t="s">
        <v>370</v>
      </c>
      <c r="G8" s="1378"/>
      <c r="H8" s="1379"/>
      <c r="I8" s="357" t="s">
        <v>371</v>
      </c>
      <c r="J8" s="322"/>
      <c r="K8" s="322"/>
      <c r="L8" s="322"/>
    </row>
    <row r="9" spans="1:12" ht="25.9" customHeight="1" x14ac:dyDescent="0.2">
      <c r="A9" s="1380"/>
      <c r="B9" s="1381"/>
      <c r="C9" s="1381"/>
      <c r="D9" s="1381"/>
      <c r="E9" s="1382"/>
      <c r="F9" s="324" t="s">
        <v>229</v>
      </c>
      <c r="G9" s="325" t="s">
        <v>372</v>
      </c>
      <c r="H9" s="325" t="s">
        <v>373</v>
      </c>
      <c r="I9" s="325"/>
      <c r="J9" s="480" t="s">
        <v>499</v>
      </c>
      <c r="K9" s="94"/>
      <c r="L9" s="94"/>
    </row>
    <row r="10" spans="1:12" x14ac:dyDescent="0.2">
      <c r="A10" s="344" t="s">
        <v>427</v>
      </c>
      <c r="B10" s="345"/>
      <c r="C10" s="346"/>
      <c r="D10" s="346"/>
      <c r="E10" s="347"/>
      <c r="F10" s="440"/>
      <c r="G10" s="440"/>
      <c r="H10" s="440"/>
      <c r="I10" s="348"/>
      <c r="J10" s="94"/>
      <c r="K10" s="94"/>
      <c r="L10" s="94"/>
    </row>
    <row r="11" spans="1:12" ht="25.5" x14ac:dyDescent="0.2">
      <c r="A11" s="332" t="s">
        <v>374</v>
      </c>
      <c r="B11" s="332" t="s">
        <v>375</v>
      </c>
      <c r="C11" s="332" t="s">
        <v>376</v>
      </c>
      <c r="D11" s="332" t="s">
        <v>377</v>
      </c>
      <c r="E11" s="332" t="s">
        <v>378</v>
      </c>
      <c r="F11" s="477">
        <v>3168579</v>
      </c>
      <c r="G11" s="477">
        <v>1901148</v>
      </c>
      <c r="H11" s="478">
        <f>F11-G11</f>
        <v>1267431</v>
      </c>
      <c r="I11" s="327" t="s">
        <v>379</v>
      </c>
      <c r="J11" s="359" t="s">
        <v>497</v>
      </c>
      <c r="K11" s="94"/>
      <c r="L11" s="94"/>
    </row>
    <row r="12" spans="1:12" ht="25.5" x14ac:dyDescent="0.2">
      <c r="A12" s="332" t="s">
        <v>416</v>
      </c>
      <c r="B12" s="332" t="s">
        <v>417</v>
      </c>
      <c r="C12" s="332" t="s">
        <v>401</v>
      </c>
      <c r="D12" s="332" t="s">
        <v>377</v>
      </c>
      <c r="E12" s="332" t="s">
        <v>378</v>
      </c>
      <c r="F12" s="477">
        <v>2634464</v>
      </c>
      <c r="G12" s="477">
        <v>79034</v>
      </c>
      <c r="H12" s="478">
        <f>F12-G12</f>
        <v>2555430</v>
      </c>
      <c r="I12" s="327" t="s">
        <v>418</v>
      </c>
      <c r="J12" s="359" t="s">
        <v>497</v>
      </c>
      <c r="K12" s="94"/>
      <c r="L12" s="94"/>
    </row>
    <row r="13" spans="1:12" ht="25.5" x14ac:dyDescent="0.2">
      <c r="A13" s="326" t="s">
        <v>440</v>
      </c>
      <c r="B13" s="416" t="s">
        <v>428</v>
      </c>
      <c r="C13" s="326" t="s">
        <v>418</v>
      </c>
      <c r="D13" s="326" t="s">
        <v>377</v>
      </c>
      <c r="E13" s="326" t="s">
        <v>378</v>
      </c>
      <c r="F13" s="441">
        <v>0</v>
      </c>
      <c r="G13" s="441">
        <v>0</v>
      </c>
      <c r="H13" s="442">
        <f>F13-G13</f>
        <v>0</v>
      </c>
      <c r="I13" s="327"/>
      <c r="J13" s="359" t="s">
        <v>498</v>
      </c>
      <c r="K13" s="94"/>
      <c r="L13" s="94"/>
    </row>
    <row r="14" spans="1:12" ht="25.5" x14ac:dyDescent="0.2">
      <c r="A14" s="326" t="s">
        <v>441</v>
      </c>
      <c r="B14" s="416" t="s">
        <v>428</v>
      </c>
      <c r="C14" s="326" t="s">
        <v>418</v>
      </c>
      <c r="D14" s="326" t="s">
        <v>377</v>
      </c>
      <c r="E14" s="326" t="s">
        <v>378</v>
      </c>
      <c r="F14" s="441">
        <v>0</v>
      </c>
      <c r="G14" s="441">
        <v>0</v>
      </c>
      <c r="H14" s="442">
        <v>0</v>
      </c>
      <c r="I14" s="327"/>
      <c r="J14" s="100" t="s">
        <v>498</v>
      </c>
      <c r="K14" s="94"/>
      <c r="L14" s="94"/>
    </row>
    <row r="15" spans="1:12" ht="25.5" x14ac:dyDescent="0.2">
      <c r="A15" s="326" t="s">
        <v>442</v>
      </c>
      <c r="B15" s="326" t="s">
        <v>443</v>
      </c>
      <c r="C15" s="326" t="s">
        <v>418</v>
      </c>
      <c r="D15" s="326" t="s">
        <v>377</v>
      </c>
      <c r="E15" s="326" t="s">
        <v>378</v>
      </c>
      <c r="F15" s="441">
        <v>0</v>
      </c>
      <c r="G15" s="441">
        <v>0</v>
      </c>
      <c r="H15" s="442">
        <f>F15-G15</f>
        <v>0</v>
      </c>
      <c r="I15" s="327"/>
      <c r="J15" s="100" t="s">
        <v>498</v>
      </c>
      <c r="K15" s="94"/>
      <c r="L15" s="94"/>
    </row>
    <row r="16" spans="1:12" x14ac:dyDescent="0.2">
      <c r="A16" s="332" t="s">
        <v>419</v>
      </c>
      <c r="B16" s="332" t="s">
        <v>420</v>
      </c>
      <c r="C16" s="332" t="s">
        <v>401</v>
      </c>
      <c r="D16" s="332" t="s">
        <v>377</v>
      </c>
      <c r="E16" s="332" t="s">
        <v>378</v>
      </c>
      <c r="F16" s="477">
        <v>2595670</v>
      </c>
      <c r="G16" s="477">
        <v>129784</v>
      </c>
      <c r="H16" s="478">
        <f>F16-G16</f>
        <v>2465886</v>
      </c>
      <c r="I16" s="327" t="s">
        <v>418</v>
      </c>
      <c r="J16" s="100" t="s">
        <v>497</v>
      </c>
      <c r="K16" s="94"/>
      <c r="L16" s="94"/>
    </row>
    <row r="17" spans="1:12" ht="25.5" x14ac:dyDescent="0.2">
      <c r="A17" s="332" t="s">
        <v>380</v>
      </c>
      <c r="B17" s="332" t="s">
        <v>381</v>
      </c>
      <c r="C17" s="332" t="s">
        <v>376</v>
      </c>
      <c r="D17" s="332" t="s">
        <v>377</v>
      </c>
      <c r="E17" s="332" t="s">
        <v>378</v>
      </c>
      <c r="F17" s="477">
        <v>2515179</v>
      </c>
      <c r="G17" s="477">
        <v>1509107</v>
      </c>
      <c r="H17" s="478">
        <f>F17-G17</f>
        <v>1006072</v>
      </c>
      <c r="I17" s="327" t="s">
        <v>379</v>
      </c>
      <c r="J17" s="100" t="s">
        <v>497</v>
      </c>
      <c r="K17" s="406"/>
      <c r="L17" s="94"/>
    </row>
    <row r="18" spans="1:12" ht="38.25" x14ac:dyDescent="0.2">
      <c r="A18" s="479" t="s">
        <v>456</v>
      </c>
      <c r="B18" s="479" t="s">
        <v>457</v>
      </c>
      <c r="C18" s="479" t="s">
        <v>418</v>
      </c>
      <c r="D18" s="332"/>
      <c r="E18" s="332"/>
      <c r="F18" s="443">
        <v>12506339</v>
      </c>
      <c r="G18" s="477">
        <v>12506339</v>
      </c>
      <c r="H18" s="478">
        <f>F18-G18</f>
        <v>0</v>
      </c>
      <c r="I18" s="327"/>
      <c r="J18" s="100" t="s">
        <v>497</v>
      </c>
      <c r="K18" s="94"/>
      <c r="L18" s="94"/>
    </row>
    <row r="19" spans="1:12" ht="13.5" thickBot="1" x14ac:dyDescent="0.25">
      <c r="A19" s="338" t="s">
        <v>294</v>
      </c>
      <c r="B19" s="339"/>
      <c r="C19" s="340"/>
      <c r="D19" s="340"/>
      <c r="E19" s="340"/>
      <c r="F19" s="444">
        <f>SUM(F11:F18)</f>
        <v>23420231</v>
      </c>
      <c r="G19" s="444">
        <f>SUM(G11:G18)</f>
        <v>16125412</v>
      </c>
      <c r="H19" s="444">
        <f>SUM(H11:H18)</f>
        <v>7294819</v>
      </c>
      <c r="I19" s="341"/>
      <c r="J19" s="415" t="s">
        <v>431</v>
      </c>
      <c r="K19" s="94"/>
      <c r="L19" s="94"/>
    </row>
    <row r="20" spans="1:12" ht="13.5" thickTop="1" x14ac:dyDescent="0.2">
      <c r="A20" s="349" t="s">
        <v>444</v>
      </c>
      <c r="B20" s="346"/>
      <c r="C20" s="346"/>
      <c r="D20" s="346"/>
      <c r="E20" s="350"/>
      <c r="F20" s="445"/>
      <c r="G20" s="445"/>
      <c r="H20" s="445"/>
      <c r="I20" s="351"/>
      <c r="J20" s="94"/>
      <c r="K20" s="94"/>
      <c r="L20" s="94"/>
    </row>
    <row r="21" spans="1:12" ht="25.5" x14ac:dyDescent="0.2">
      <c r="A21" s="332" t="s">
        <v>382</v>
      </c>
      <c r="B21" s="332" t="s">
        <v>383</v>
      </c>
      <c r="C21" s="332" t="s">
        <v>376</v>
      </c>
      <c r="D21" s="332" t="s">
        <v>377</v>
      </c>
      <c r="E21" s="332" t="s">
        <v>378</v>
      </c>
      <c r="F21" s="464">
        <v>4389449</v>
      </c>
      <c r="G21" s="464">
        <v>2465670</v>
      </c>
      <c r="H21" s="478">
        <v>1923779</v>
      </c>
      <c r="I21" s="327" t="s">
        <v>379</v>
      </c>
      <c r="J21" s="102" t="s">
        <v>497</v>
      </c>
      <c r="K21" s="94"/>
      <c r="L21" s="94"/>
    </row>
    <row r="22" spans="1:12" ht="25.5" x14ac:dyDescent="0.2">
      <c r="A22" s="332" t="s">
        <v>384</v>
      </c>
      <c r="B22" s="332" t="s">
        <v>385</v>
      </c>
      <c r="C22" s="332" t="s">
        <v>376</v>
      </c>
      <c r="D22" s="332" t="s">
        <v>377</v>
      </c>
      <c r="E22" s="332" t="s">
        <v>378</v>
      </c>
      <c r="F22" s="464">
        <v>6020000</v>
      </c>
      <c r="G22" s="464">
        <v>3612000</v>
      </c>
      <c r="H22" s="478">
        <v>2408000</v>
      </c>
      <c r="I22" s="327" t="s">
        <v>379</v>
      </c>
      <c r="J22" s="102" t="s">
        <v>497</v>
      </c>
      <c r="K22" s="94"/>
      <c r="L22" s="94"/>
    </row>
    <row r="23" spans="1:12" ht="25.5" x14ac:dyDescent="0.2">
      <c r="A23" s="332" t="s">
        <v>386</v>
      </c>
      <c r="B23" s="332" t="s">
        <v>387</v>
      </c>
      <c r="C23" s="332" t="s">
        <v>376</v>
      </c>
      <c r="D23" s="332" t="s">
        <v>377</v>
      </c>
      <c r="E23" s="332" t="s">
        <v>378</v>
      </c>
      <c r="F23" s="464">
        <v>982166</v>
      </c>
      <c r="G23" s="464">
        <v>589300</v>
      </c>
      <c r="H23" s="478">
        <v>392866</v>
      </c>
      <c r="I23" s="327" t="s">
        <v>379</v>
      </c>
      <c r="J23" s="102" t="s">
        <v>497</v>
      </c>
      <c r="K23" s="94"/>
      <c r="L23" s="94"/>
    </row>
    <row r="24" spans="1:12" ht="25.5" x14ac:dyDescent="0.2">
      <c r="A24" s="332" t="s">
        <v>388</v>
      </c>
      <c r="B24" s="332" t="s">
        <v>389</v>
      </c>
      <c r="C24" s="332" t="s">
        <v>376</v>
      </c>
      <c r="D24" s="332" t="s">
        <v>377</v>
      </c>
      <c r="E24" s="332" t="s">
        <v>378</v>
      </c>
      <c r="F24" s="464">
        <v>1314272</v>
      </c>
      <c r="G24" s="464">
        <v>788563</v>
      </c>
      <c r="H24" s="478">
        <f>F24-G24</f>
        <v>525709</v>
      </c>
      <c r="I24" s="327" t="s">
        <v>379</v>
      </c>
      <c r="J24" s="102" t="s">
        <v>497</v>
      </c>
      <c r="K24" s="94"/>
      <c r="L24" s="94"/>
    </row>
    <row r="25" spans="1:12" ht="25.5" x14ac:dyDescent="0.2">
      <c r="A25" s="482" t="s">
        <v>390</v>
      </c>
      <c r="B25" s="332" t="s">
        <v>383</v>
      </c>
      <c r="C25" s="332" t="s">
        <v>376</v>
      </c>
      <c r="D25" s="332" t="s">
        <v>377</v>
      </c>
      <c r="E25" s="332" t="s">
        <v>378</v>
      </c>
      <c r="F25" s="464">
        <v>7062479</v>
      </c>
      <c r="G25" s="464">
        <v>2237488</v>
      </c>
      <c r="H25" s="478">
        <f>+F25-G25</f>
        <v>4824991</v>
      </c>
      <c r="I25" s="327" t="s">
        <v>379</v>
      </c>
      <c r="J25" s="102" t="s">
        <v>497</v>
      </c>
      <c r="K25" s="94"/>
      <c r="L25" s="94"/>
    </row>
    <row r="26" spans="1:12" x14ac:dyDescent="0.2">
      <c r="A26" s="482" t="s">
        <v>391</v>
      </c>
      <c r="B26" s="332" t="s">
        <v>392</v>
      </c>
      <c r="C26" s="332" t="s">
        <v>376</v>
      </c>
      <c r="D26" s="332" t="s">
        <v>377</v>
      </c>
      <c r="E26" s="332" t="s">
        <v>378</v>
      </c>
      <c r="F26" s="464">
        <v>1649173</v>
      </c>
      <c r="G26" s="464">
        <v>990599</v>
      </c>
      <c r="H26" s="478">
        <v>658574</v>
      </c>
      <c r="I26" s="327" t="s">
        <v>379</v>
      </c>
      <c r="J26" s="102" t="s">
        <v>497</v>
      </c>
      <c r="K26" s="94"/>
      <c r="L26" s="94"/>
    </row>
    <row r="27" spans="1:12" ht="25.5" x14ac:dyDescent="0.2">
      <c r="A27" s="482" t="s">
        <v>393</v>
      </c>
      <c r="B27" s="332" t="s">
        <v>394</v>
      </c>
      <c r="C27" s="332" t="s">
        <v>376</v>
      </c>
      <c r="D27" s="332" t="s">
        <v>377</v>
      </c>
      <c r="E27" s="332" t="s">
        <v>378</v>
      </c>
      <c r="F27" s="464">
        <v>1000000</v>
      </c>
      <c r="G27" s="464">
        <v>600000</v>
      </c>
      <c r="H27" s="478">
        <v>400000</v>
      </c>
      <c r="I27" s="327" t="s">
        <v>379</v>
      </c>
      <c r="J27" s="102" t="s">
        <v>497</v>
      </c>
      <c r="K27" s="94"/>
      <c r="L27" s="94"/>
    </row>
    <row r="28" spans="1:12" ht="25.5" x14ac:dyDescent="0.2">
      <c r="A28" s="482" t="s">
        <v>421</v>
      </c>
      <c r="B28" s="332" t="s">
        <v>422</v>
      </c>
      <c r="C28" s="332" t="s">
        <v>401</v>
      </c>
      <c r="D28" s="332" t="s">
        <v>377</v>
      </c>
      <c r="E28" s="332" t="s">
        <v>378</v>
      </c>
      <c r="F28" s="464">
        <v>40000000</v>
      </c>
      <c r="G28" s="464">
        <v>1196720</v>
      </c>
      <c r="H28" s="478">
        <f t="shared" ref="H28:H46" si="0">F28-G28</f>
        <v>38803280</v>
      </c>
      <c r="I28" s="327" t="s">
        <v>418</v>
      </c>
      <c r="J28" s="102" t="s">
        <v>497</v>
      </c>
      <c r="K28" s="94"/>
      <c r="L28" s="94"/>
    </row>
    <row r="29" spans="1:12" ht="25.5" x14ac:dyDescent="0.2">
      <c r="A29" s="482" t="s">
        <v>423</v>
      </c>
      <c r="B29" s="332" t="s">
        <v>422</v>
      </c>
      <c r="C29" s="332" t="s">
        <v>401</v>
      </c>
      <c r="D29" s="332" t="s">
        <v>377</v>
      </c>
      <c r="E29" s="332" t="s">
        <v>378</v>
      </c>
      <c r="F29" s="464">
        <v>11357950</v>
      </c>
      <c r="G29" s="464">
        <v>567898</v>
      </c>
      <c r="H29" s="478">
        <f t="shared" si="0"/>
        <v>10790052</v>
      </c>
      <c r="I29" s="327" t="s">
        <v>418</v>
      </c>
      <c r="J29" s="102" t="s">
        <v>497</v>
      </c>
      <c r="K29" s="94"/>
      <c r="L29" s="94"/>
    </row>
    <row r="30" spans="1:12" ht="25.5" x14ac:dyDescent="0.2">
      <c r="A30" s="482" t="s">
        <v>424</v>
      </c>
      <c r="B30" s="332" t="s">
        <v>422</v>
      </c>
      <c r="C30" s="332" t="s">
        <v>401</v>
      </c>
      <c r="D30" s="332" t="s">
        <v>377</v>
      </c>
      <c r="E30" s="332" t="s">
        <v>378</v>
      </c>
      <c r="F30" s="464">
        <v>10662508</v>
      </c>
      <c r="G30" s="464">
        <v>426500</v>
      </c>
      <c r="H30" s="478">
        <f t="shared" si="0"/>
        <v>10236008</v>
      </c>
      <c r="I30" s="327" t="s">
        <v>418</v>
      </c>
      <c r="J30" s="102" t="s">
        <v>497</v>
      </c>
      <c r="K30" s="94"/>
      <c r="L30" s="94"/>
    </row>
    <row r="31" spans="1:12" ht="25.5" x14ac:dyDescent="0.2">
      <c r="A31" s="482" t="s">
        <v>425</v>
      </c>
      <c r="B31" s="332" t="s">
        <v>422</v>
      </c>
      <c r="C31" s="332" t="s">
        <v>401</v>
      </c>
      <c r="D31" s="332" t="s">
        <v>377</v>
      </c>
      <c r="E31" s="332" t="s">
        <v>378</v>
      </c>
      <c r="F31" s="464">
        <v>7900000</v>
      </c>
      <c r="G31" s="464">
        <v>316000</v>
      </c>
      <c r="H31" s="478">
        <f t="shared" si="0"/>
        <v>7584000</v>
      </c>
      <c r="I31" s="327" t="s">
        <v>418</v>
      </c>
      <c r="J31" s="359" t="s">
        <v>497</v>
      </c>
      <c r="K31" s="94"/>
      <c r="L31" s="94"/>
    </row>
    <row r="32" spans="1:12" ht="25.5" x14ac:dyDescent="0.2">
      <c r="A32" s="482" t="s">
        <v>426</v>
      </c>
      <c r="B32" s="332" t="s">
        <v>422</v>
      </c>
      <c r="C32" s="332" t="s">
        <v>401</v>
      </c>
      <c r="D32" s="332" t="s">
        <v>377</v>
      </c>
      <c r="E32" s="332" t="s">
        <v>378</v>
      </c>
      <c r="F32" s="464">
        <v>15100000</v>
      </c>
      <c r="G32" s="464">
        <v>755000</v>
      </c>
      <c r="H32" s="478">
        <f t="shared" si="0"/>
        <v>14345000</v>
      </c>
      <c r="I32" s="327" t="s">
        <v>418</v>
      </c>
      <c r="J32" s="359" t="s">
        <v>497</v>
      </c>
      <c r="K32" s="94"/>
      <c r="L32" s="94"/>
    </row>
    <row r="33" spans="1:13" ht="25.5" x14ac:dyDescent="0.2">
      <c r="A33" s="326" t="s">
        <v>445</v>
      </c>
      <c r="B33" s="326" t="s">
        <v>417</v>
      </c>
      <c r="C33" s="416" t="s">
        <v>418</v>
      </c>
      <c r="D33" s="326"/>
      <c r="E33" s="326"/>
      <c r="F33" s="447">
        <v>0</v>
      </c>
      <c r="G33" s="447">
        <v>0</v>
      </c>
      <c r="H33" s="442">
        <f t="shared" si="0"/>
        <v>0</v>
      </c>
      <c r="I33" s="417"/>
      <c r="J33" s="359" t="s">
        <v>498</v>
      </c>
      <c r="K33" s="94"/>
      <c r="L33" s="94"/>
    </row>
    <row r="34" spans="1:13" ht="25.5" x14ac:dyDescent="0.2">
      <c r="A34" s="326" t="s">
        <v>446</v>
      </c>
      <c r="B34" s="416" t="s">
        <v>447</v>
      </c>
      <c r="C34" s="416" t="s">
        <v>418</v>
      </c>
      <c r="D34" s="326"/>
      <c r="E34" s="326"/>
      <c r="F34" s="447">
        <v>0</v>
      </c>
      <c r="G34" s="447">
        <v>0</v>
      </c>
      <c r="H34" s="442">
        <f t="shared" si="0"/>
        <v>0</v>
      </c>
      <c r="I34" s="417"/>
      <c r="J34" s="359" t="s">
        <v>498</v>
      </c>
      <c r="K34" s="94"/>
      <c r="L34" s="94"/>
    </row>
    <row r="35" spans="1:13" ht="25.5" x14ac:dyDescent="0.2">
      <c r="A35" s="326" t="s">
        <v>448</v>
      </c>
      <c r="B35" s="326" t="s">
        <v>443</v>
      </c>
      <c r="C35" s="416" t="s">
        <v>418</v>
      </c>
      <c r="D35" s="326"/>
      <c r="E35" s="326"/>
      <c r="F35" s="447">
        <v>0</v>
      </c>
      <c r="G35" s="447">
        <v>0</v>
      </c>
      <c r="H35" s="442">
        <f t="shared" si="0"/>
        <v>0</v>
      </c>
      <c r="I35" s="417"/>
      <c r="J35" s="359" t="s">
        <v>498</v>
      </c>
      <c r="K35" s="94"/>
      <c r="L35" s="94"/>
    </row>
    <row r="36" spans="1:13" x14ac:dyDescent="0.2">
      <c r="A36" s="326" t="s">
        <v>449</v>
      </c>
      <c r="B36" s="416" t="s">
        <v>450</v>
      </c>
      <c r="C36" s="416" t="s">
        <v>418</v>
      </c>
      <c r="D36" s="326"/>
      <c r="E36" s="326"/>
      <c r="F36" s="447">
        <v>0</v>
      </c>
      <c r="G36" s="447">
        <v>0</v>
      </c>
      <c r="H36" s="442">
        <f t="shared" si="0"/>
        <v>0</v>
      </c>
      <c r="I36" s="417"/>
      <c r="J36" s="100" t="s">
        <v>498</v>
      </c>
      <c r="K36" s="94"/>
      <c r="L36" s="94"/>
    </row>
    <row r="37" spans="1:13" ht="38.25" x14ac:dyDescent="0.2">
      <c r="A37" s="326" t="s">
        <v>451</v>
      </c>
      <c r="B37" s="416" t="s">
        <v>452</v>
      </c>
      <c r="C37" s="416" t="s">
        <v>418</v>
      </c>
      <c r="D37" s="326"/>
      <c r="E37" s="326"/>
      <c r="F37" s="447">
        <v>0</v>
      </c>
      <c r="G37" s="447">
        <v>0</v>
      </c>
      <c r="H37" s="442">
        <f t="shared" si="0"/>
        <v>0</v>
      </c>
      <c r="I37" s="417"/>
      <c r="J37" s="100" t="s">
        <v>498</v>
      </c>
      <c r="K37" s="94"/>
      <c r="L37" s="94"/>
      <c r="M37" s="93" t="s">
        <v>500</v>
      </c>
    </row>
    <row r="38" spans="1:13" ht="38.25" x14ac:dyDescent="0.2">
      <c r="A38" s="326" t="s">
        <v>454</v>
      </c>
      <c r="B38" s="416" t="s">
        <v>453</v>
      </c>
      <c r="C38" s="416" t="s">
        <v>418</v>
      </c>
      <c r="D38" s="326"/>
      <c r="E38" s="326"/>
      <c r="F38" s="447">
        <v>0</v>
      </c>
      <c r="G38" s="447">
        <v>0</v>
      </c>
      <c r="H38" s="442">
        <f t="shared" si="0"/>
        <v>0</v>
      </c>
      <c r="I38" s="417"/>
      <c r="J38" s="102" t="s">
        <v>498</v>
      </c>
      <c r="K38" s="94"/>
      <c r="L38" s="94"/>
    </row>
    <row r="39" spans="1:13" x14ac:dyDescent="0.2">
      <c r="A39" s="479" t="s">
        <v>455</v>
      </c>
      <c r="B39" s="483" t="s">
        <v>447</v>
      </c>
      <c r="C39" s="483" t="s">
        <v>418</v>
      </c>
      <c r="D39" s="332"/>
      <c r="E39" s="332"/>
      <c r="F39" s="484">
        <v>579041</v>
      </c>
      <c r="G39" s="484">
        <v>347425</v>
      </c>
      <c r="H39" s="478">
        <f t="shared" si="0"/>
        <v>231616</v>
      </c>
      <c r="I39" s="417"/>
      <c r="J39" s="102" t="s">
        <v>497</v>
      </c>
      <c r="K39" s="94"/>
      <c r="L39" s="94"/>
    </row>
    <row r="40" spans="1:13" x14ac:dyDescent="0.2">
      <c r="A40" s="462" t="s">
        <v>449</v>
      </c>
      <c r="B40" s="463" t="s">
        <v>450</v>
      </c>
      <c r="C40" s="463" t="s">
        <v>418</v>
      </c>
      <c r="D40" s="326"/>
      <c r="E40" s="326"/>
      <c r="F40" s="447">
        <v>0</v>
      </c>
      <c r="G40" s="447">
        <v>0</v>
      </c>
      <c r="H40" s="442">
        <f t="shared" si="0"/>
        <v>0</v>
      </c>
      <c r="I40" s="417"/>
      <c r="J40" s="102" t="s">
        <v>498</v>
      </c>
      <c r="K40" s="94"/>
      <c r="L40" s="94"/>
    </row>
    <row r="41" spans="1:13" ht="38.25" x14ac:dyDescent="0.2">
      <c r="A41" s="479" t="s">
        <v>458</v>
      </c>
      <c r="B41" s="483" t="s">
        <v>457</v>
      </c>
      <c r="C41" s="483" t="s">
        <v>418</v>
      </c>
      <c r="D41" s="332"/>
      <c r="E41" s="332"/>
      <c r="F41" s="484">
        <v>9624614</v>
      </c>
      <c r="G41" s="484">
        <v>5774768</v>
      </c>
      <c r="H41" s="478">
        <f t="shared" si="0"/>
        <v>3849846</v>
      </c>
      <c r="I41" s="417"/>
      <c r="J41" s="102" t="s">
        <v>497</v>
      </c>
      <c r="K41" s="94"/>
      <c r="L41" s="94"/>
    </row>
    <row r="42" spans="1:13" ht="25.5" x14ac:dyDescent="0.2">
      <c r="A42" s="462" t="s">
        <v>459</v>
      </c>
      <c r="B42" s="463" t="s">
        <v>461</v>
      </c>
      <c r="C42" s="463" t="s">
        <v>418</v>
      </c>
      <c r="D42" s="326"/>
      <c r="E42" s="326"/>
      <c r="F42" s="447">
        <v>0</v>
      </c>
      <c r="G42" s="447">
        <v>0</v>
      </c>
      <c r="H42" s="442">
        <f t="shared" si="0"/>
        <v>0</v>
      </c>
      <c r="I42" s="417"/>
      <c r="J42" s="102" t="s">
        <v>498</v>
      </c>
      <c r="K42" s="94"/>
      <c r="L42" s="94"/>
    </row>
    <row r="43" spans="1:13" ht="25.5" x14ac:dyDescent="0.2">
      <c r="A43" s="479" t="s">
        <v>460</v>
      </c>
      <c r="B43" s="483" t="s">
        <v>461</v>
      </c>
      <c r="C43" s="483" t="s">
        <v>418</v>
      </c>
      <c r="D43" s="332"/>
      <c r="E43" s="332"/>
      <c r="F43" s="484">
        <v>4017128</v>
      </c>
      <c r="G43" s="484">
        <v>1397136</v>
      </c>
      <c r="H43" s="478">
        <f t="shared" si="0"/>
        <v>2619992</v>
      </c>
      <c r="I43" s="417"/>
      <c r="J43" s="102" t="s">
        <v>497</v>
      </c>
      <c r="K43" s="94"/>
      <c r="L43" s="94"/>
    </row>
    <row r="44" spans="1:13" ht="25.5" x14ac:dyDescent="0.2">
      <c r="A44" s="462" t="s">
        <v>462</v>
      </c>
      <c r="B44" s="463" t="s">
        <v>463</v>
      </c>
      <c r="C44" s="463" t="s">
        <v>418</v>
      </c>
      <c r="D44" s="326"/>
      <c r="E44" s="326"/>
      <c r="F44" s="447">
        <v>0</v>
      </c>
      <c r="G44" s="447">
        <v>0</v>
      </c>
      <c r="H44" s="442">
        <f t="shared" si="0"/>
        <v>0</v>
      </c>
      <c r="I44" s="417"/>
      <c r="J44" s="102" t="s">
        <v>498</v>
      </c>
      <c r="K44" s="94"/>
      <c r="L44" s="94"/>
    </row>
    <row r="45" spans="1:13" ht="25.5" x14ac:dyDescent="0.2">
      <c r="A45" s="479" t="s">
        <v>464</v>
      </c>
      <c r="B45" s="483" t="s">
        <v>465</v>
      </c>
      <c r="C45" s="483" t="s">
        <v>418</v>
      </c>
      <c r="D45" s="332"/>
      <c r="E45" s="332"/>
      <c r="F45" s="484">
        <v>5285545</v>
      </c>
      <c r="G45" s="484">
        <v>2256147</v>
      </c>
      <c r="H45" s="478">
        <f t="shared" si="0"/>
        <v>3029398</v>
      </c>
      <c r="I45" s="417"/>
      <c r="J45" s="102" t="s">
        <v>497</v>
      </c>
      <c r="K45" s="94"/>
      <c r="L45" s="94"/>
    </row>
    <row r="46" spans="1:13" ht="38.25" x14ac:dyDescent="0.2">
      <c r="A46" s="485" t="s">
        <v>451</v>
      </c>
      <c r="B46" s="483" t="s">
        <v>452</v>
      </c>
      <c r="C46" s="483" t="s">
        <v>418</v>
      </c>
      <c r="D46" s="332"/>
      <c r="E46" s="332"/>
      <c r="F46" s="484">
        <v>6552218</v>
      </c>
      <c r="G46" s="484">
        <v>3931330</v>
      </c>
      <c r="H46" s="478">
        <f t="shared" si="0"/>
        <v>2620888</v>
      </c>
      <c r="I46" s="417"/>
      <c r="J46" s="102" t="s">
        <v>497</v>
      </c>
      <c r="K46" s="94"/>
      <c r="L46" s="94"/>
    </row>
    <row r="47" spans="1:13" ht="13.5" thickBot="1" x14ac:dyDescent="0.25">
      <c r="A47" s="338" t="s">
        <v>294</v>
      </c>
      <c r="B47" s="340"/>
      <c r="C47" s="340"/>
      <c r="D47" s="340"/>
      <c r="E47" s="340"/>
      <c r="F47" s="444">
        <f>SUM(F21:F46)</f>
        <v>133496543</v>
      </c>
      <c r="G47" s="444">
        <f>SUM(G21:G46)</f>
        <v>28252544</v>
      </c>
      <c r="H47" s="444">
        <f>SUM(H21:H46)</f>
        <v>105243999</v>
      </c>
      <c r="I47" s="342"/>
      <c r="J47" s="415" t="s">
        <v>431</v>
      </c>
      <c r="K47" s="94"/>
      <c r="L47" s="94"/>
    </row>
    <row r="48" spans="1:13" ht="13.5" thickTop="1" x14ac:dyDescent="0.2">
      <c r="A48" s="349" t="s">
        <v>487</v>
      </c>
      <c r="B48" s="346"/>
      <c r="C48" s="346"/>
      <c r="D48" s="346"/>
      <c r="E48" s="350"/>
      <c r="F48" s="445"/>
      <c r="G48" s="445"/>
      <c r="H48" s="445"/>
      <c r="I48" s="470"/>
      <c r="J48" s="415"/>
      <c r="K48" s="94"/>
      <c r="L48" s="94"/>
    </row>
    <row r="49" spans="1:12" ht="25.5" x14ac:dyDescent="0.2">
      <c r="A49" s="472" t="s">
        <v>432</v>
      </c>
      <c r="B49" s="472" t="s">
        <v>428</v>
      </c>
      <c r="C49" s="472" t="s">
        <v>418</v>
      </c>
      <c r="D49" s="472"/>
      <c r="E49" s="472"/>
      <c r="F49" s="446">
        <v>12534000</v>
      </c>
      <c r="G49" s="446">
        <v>1395786</v>
      </c>
      <c r="H49" s="442">
        <f>F49-G49</f>
        <v>11138214</v>
      </c>
      <c r="I49" s="470"/>
      <c r="J49" s="359" t="s">
        <v>497</v>
      </c>
      <c r="K49" s="94"/>
      <c r="L49" s="94"/>
    </row>
    <row r="50" spans="1:12" ht="13.5" thickBot="1" x14ac:dyDescent="0.25">
      <c r="A50" s="338" t="s">
        <v>294</v>
      </c>
      <c r="B50" s="340"/>
      <c r="C50" s="340"/>
      <c r="D50" s="340"/>
      <c r="E50" s="340"/>
      <c r="F50" s="444">
        <f>SUM(F49)</f>
        <v>12534000</v>
      </c>
      <c r="G50" s="444">
        <f>SUM(G49)</f>
        <v>1395786</v>
      </c>
      <c r="H50" s="444">
        <f>SUM(H49)</f>
        <v>11138214</v>
      </c>
      <c r="I50" s="444">
        <f>SUM(I49)</f>
        <v>0</v>
      </c>
      <c r="J50" s="415" t="s">
        <v>431</v>
      </c>
      <c r="K50" s="94"/>
      <c r="L50" s="94"/>
    </row>
    <row r="51" spans="1:12" ht="13.5" thickTop="1" x14ac:dyDescent="0.2">
      <c r="A51" s="349" t="s">
        <v>488</v>
      </c>
      <c r="B51" s="346"/>
      <c r="C51" s="346"/>
      <c r="D51" s="346"/>
      <c r="E51" s="350"/>
      <c r="F51" s="445"/>
      <c r="G51" s="445"/>
      <c r="H51" s="445"/>
      <c r="I51" s="470"/>
      <c r="J51" s="415"/>
      <c r="K51" s="94"/>
      <c r="L51" s="94"/>
    </row>
    <row r="52" spans="1:12" ht="63.75" x14ac:dyDescent="0.2">
      <c r="A52" s="471" t="s">
        <v>490</v>
      </c>
      <c r="B52" s="471" t="s">
        <v>489</v>
      </c>
      <c r="C52" s="471" t="s">
        <v>418</v>
      </c>
      <c r="D52" s="471"/>
      <c r="E52" s="471"/>
      <c r="F52" s="473">
        <v>6163575</v>
      </c>
      <c r="G52" s="473">
        <v>595856</v>
      </c>
      <c r="H52" s="442">
        <f>F52-G52</f>
        <v>5567719</v>
      </c>
      <c r="I52" s="470"/>
      <c r="J52" s="359" t="s">
        <v>497</v>
      </c>
      <c r="K52" s="94"/>
      <c r="L52" s="94"/>
    </row>
    <row r="53" spans="1:12" ht="13.5" thickBot="1" x14ac:dyDescent="0.25">
      <c r="A53" s="338" t="s">
        <v>294</v>
      </c>
      <c r="B53" s="340"/>
      <c r="C53" s="340"/>
      <c r="D53" s="340"/>
      <c r="E53" s="340"/>
      <c r="F53" s="444">
        <f>SUM(F52)</f>
        <v>6163575</v>
      </c>
      <c r="G53" s="444">
        <f>SUM(G52)</f>
        <v>595856</v>
      </c>
      <c r="H53" s="444">
        <f>SUM(H52)</f>
        <v>5567719</v>
      </c>
      <c r="I53" s="444">
        <f>SUM(I52)</f>
        <v>0</v>
      </c>
      <c r="J53" s="415" t="s">
        <v>431</v>
      </c>
      <c r="K53" s="94"/>
      <c r="L53" s="94"/>
    </row>
    <row r="54" spans="1:12" ht="13.5" thickTop="1" x14ac:dyDescent="0.2">
      <c r="A54" s="349" t="s">
        <v>491</v>
      </c>
      <c r="B54" s="346"/>
      <c r="C54" s="346"/>
      <c r="D54" s="346"/>
      <c r="E54" s="350"/>
      <c r="F54" s="445"/>
      <c r="G54" s="445"/>
      <c r="H54" s="445"/>
      <c r="I54" s="470"/>
      <c r="J54" s="415"/>
      <c r="K54" s="94"/>
      <c r="L54" s="94"/>
    </row>
    <row r="55" spans="1:12" ht="38.25" x14ac:dyDescent="0.2">
      <c r="A55" s="472" t="s">
        <v>493</v>
      </c>
      <c r="B55" s="472" t="s">
        <v>494</v>
      </c>
      <c r="C55" s="472" t="s">
        <v>418</v>
      </c>
      <c r="D55" s="472"/>
      <c r="E55" s="472"/>
      <c r="F55" s="446">
        <v>871000</v>
      </c>
      <c r="G55" s="446">
        <v>168750</v>
      </c>
      <c r="H55" s="442">
        <f>F55-G55</f>
        <v>702250</v>
      </c>
      <c r="I55" s="470"/>
      <c r="J55" s="359" t="s">
        <v>497</v>
      </c>
      <c r="K55" s="94"/>
      <c r="L55" s="94"/>
    </row>
    <row r="56" spans="1:12" ht="25.5" x14ac:dyDescent="0.2">
      <c r="A56" s="472" t="s">
        <v>492</v>
      </c>
      <c r="B56" s="472" t="s">
        <v>495</v>
      </c>
      <c r="C56" s="472" t="s">
        <v>418</v>
      </c>
      <c r="D56" s="472"/>
      <c r="E56" s="472"/>
      <c r="F56" s="446">
        <v>5616000</v>
      </c>
      <c r="G56" s="446">
        <v>1125000</v>
      </c>
      <c r="H56" s="442">
        <f>F56-G56</f>
        <v>4491000</v>
      </c>
      <c r="I56" s="470"/>
      <c r="J56" s="359" t="s">
        <v>497</v>
      </c>
      <c r="K56" s="94"/>
      <c r="L56" s="94"/>
    </row>
    <row r="57" spans="1:12" ht="13.5" thickBot="1" x14ac:dyDescent="0.25">
      <c r="A57" s="338" t="s">
        <v>294</v>
      </c>
      <c r="B57" s="340"/>
      <c r="C57" s="340"/>
      <c r="D57" s="340"/>
      <c r="E57" s="340"/>
      <c r="F57" s="444">
        <f>SUM(F55:F56)</f>
        <v>6487000</v>
      </c>
      <c r="G57" s="444">
        <f>SUM(G55:G56)</f>
        <v>1293750</v>
      </c>
      <c r="H57" s="444">
        <f>SUM(H55:H56)</f>
        <v>5193250</v>
      </c>
      <c r="I57" s="444">
        <f>SUM(I56)</f>
        <v>0</v>
      </c>
      <c r="J57" s="415" t="s">
        <v>431</v>
      </c>
      <c r="K57" s="94"/>
      <c r="L57" s="94"/>
    </row>
    <row r="58" spans="1:12" ht="13.5" thickTop="1" x14ac:dyDescent="0.2">
      <c r="A58" s="349" t="s">
        <v>466</v>
      </c>
      <c r="B58" s="350"/>
      <c r="C58" s="350"/>
      <c r="D58" s="350"/>
      <c r="E58" s="350"/>
      <c r="F58" s="448"/>
      <c r="G58" s="448"/>
      <c r="H58" s="449"/>
      <c r="I58" s="352"/>
      <c r="J58" s="94"/>
      <c r="K58" s="94"/>
      <c r="L58" s="94"/>
    </row>
    <row r="59" spans="1:12" x14ac:dyDescent="0.2">
      <c r="A59" s="326" t="s">
        <v>396</v>
      </c>
      <c r="B59" s="328" t="s">
        <v>375</v>
      </c>
      <c r="C59" s="328" t="s">
        <v>376</v>
      </c>
      <c r="D59" s="328" t="s">
        <v>377</v>
      </c>
      <c r="E59" s="329" t="s">
        <v>378</v>
      </c>
      <c r="F59" s="446">
        <v>12500000</v>
      </c>
      <c r="G59" s="446">
        <v>7500000</v>
      </c>
      <c r="H59" s="442">
        <f t="shared" ref="H59:H68" si="1">F59-G59</f>
        <v>5000000</v>
      </c>
      <c r="I59" s="330" t="s">
        <v>379</v>
      </c>
      <c r="J59" s="359" t="s">
        <v>497</v>
      </c>
      <c r="K59" s="94"/>
      <c r="L59" s="94"/>
    </row>
    <row r="60" spans="1:12" ht="25.5" x14ac:dyDescent="0.2">
      <c r="A60" s="326" t="s">
        <v>415</v>
      </c>
      <c r="B60" s="326" t="s">
        <v>397</v>
      </c>
      <c r="C60" s="326" t="s">
        <v>376</v>
      </c>
      <c r="D60" s="326" t="s">
        <v>377</v>
      </c>
      <c r="E60" s="326" t="s">
        <v>398</v>
      </c>
      <c r="F60" s="446">
        <v>0</v>
      </c>
      <c r="G60" s="446">
        <v>0</v>
      </c>
      <c r="H60" s="442">
        <f t="shared" si="1"/>
        <v>0</v>
      </c>
      <c r="I60" s="327" t="s">
        <v>379</v>
      </c>
      <c r="J60" s="93" t="s">
        <v>498</v>
      </c>
    </row>
    <row r="61" spans="1:12" ht="46.15" customHeight="1" x14ac:dyDescent="0.2">
      <c r="A61" s="326" t="s">
        <v>399</v>
      </c>
      <c r="B61" s="326" t="s">
        <v>400</v>
      </c>
      <c r="C61" s="326" t="s">
        <v>376</v>
      </c>
      <c r="D61" s="326" t="s">
        <v>377</v>
      </c>
      <c r="E61" s="326" t="s">
        <v>378</v>
      </c>
      <c r="F61" s="446">
        <v>1117383</v>
      </c>
      <c r="G61" s="446">
        <v>670430</v>
      </c>
      <c r="H61" s="442">
        <f t="shared" si="1"/>
        <v>446953</v>
      </c>
      <c r="I61" s="327" t="s">
        <v>379</v>
      </c>
      <c r="J61" s="93" t="s">
        <v>497</v>
      </c>
    </row>
    <row r="62" spans="1:12" ht="46.15" customHeight="1" x14ac:dyDescent="0.2">
      <c r="A62" s="416" t="s">
        <v>467</v>
      </c>
      <c r="B62" s="416" t="s">
        <v>471</v>
      </c>
      <c r="C62" s="416" t="s">
        <v>418</v>
      </c>
      <c r="D62" s="416"/>
      <c r="E62" s="416"/>
      <c r="F62" s="447">
        <v>0</v>
      </c>
      <c r="G62" s="447">
        <v>0</v>
      </c>
      <c r="H62" s="442">
        <f t="shared" si="1"/>
        <v>0</v>
      </c>
      <c r="I62" s="465"/>
      <c r="J62" s="93" t="s">
        <v>498</v>
      </c>
    </row>
    <row r="63" spans="1:12" ht="46.15" customHeight="1" x14ac:dyDescent="0.2">
      <c r="A63" s="416" t="s">
        <v>473</v>
      </c>
      <c r="B63" s="416" t="s">
        <v>465</v>
      </c>
      <c r="C63" s="416" t="s">
        <v>418</v>
      </c>
      <c r="D63" s="416"/>
      <c r="E63" s="416"/>
      <c r="F63" s="447">
        <v>0</v>
      </c>
      <c r="G63" s="447">
        <v>0</v>
      </c>
      <c r="H63" s="442">
        <f t="shared" si="1"/>
        <v>0</v>
      </c>
      <c r="I63" s="465"/>
      <c r="J63" s="93" t="s">
        <v>498</v>
      </c>
    </row>
    <row r="64" spans="1:12" ht="46.15" customHeight="1" x14ac:dyDescent="0.2">
      <c r="A64" s="416" t="s">
        <v>472</v>
      </c>
      <c r="B64" s="416" t="s">
        <v>417</v>
      </c>
      <c r="C64" s="416" t="s">
        <v>418</v>
      </c>
      <c r="D64" s="416"/>
      <c r="E64" s="416"/>
      <c r="F64" s="447">
        <v>0</v>
      </c>
      <c r="G64" s="447">
        <v>0</v>
      </c>
      <c r="H64" s="442">
        <f t="shared" si="1"/>
        <v>0</v>
      </c>
      <c r="I64" s="465"/>
      <c r="J64" s="93" t="s">
        <v>498</v>
      </c>
    </row>
    <row r="65" spans="1:10" ht="46.15" customHeight="1" x14ac:dyDescent="0.2">
      <c r="A65" s="463" t="s">
        <v>474</v>
      </c>
      <c r="B65" s="463" t="s">
        <v>481</v>
      </c>
      <c r="C65" s="463" t="s">
        <v>418</v>
      </c>
      <c r="D65" s="416"/>
      <c r="E65" s="416"/>
      <c r="F65" s="447">
        <v>0</v>
      </c>
      <c r="G65" s="447">
        <v>0</v>
      </c>
      <c r="H65" s="442">
        <f t="shared" si="1"/>
        <v>0</v>
      </c>
      <c r="I65" s="465"/>
      <c r="J65" s="93" t="s">
        <v>498</v>
      </c>
    </row>
    <row r="66" spans="1:10" ht="46.15" customHeight="1" x14ac:dyDescent="0.2">
      <c r="A66" s="463" t="s">
        <v>475</v>
      </c>
      <c r="B66" s="463" t="s">
        <v>480</v>
      </c>
      <c r="C66" s="463" t="s">
        <v>418</v>
      </c>
      <c r="D66" s="416"/>
      <c r="E66" s="416"/>
      <c r="F66" s="447">
        <v>0</v>
      </c>
      <c r="G66" s="447">
        <v>0</v>
      </c>
      <c r="H66" s="442">
        <f t="shared" si="1"/>
        <v>0</v>
      </c>
      <c r="I66" s="465"/>
      <c r="J66" s="93" t="s">
        <v>498</v>
      </c>
    </row>
    <row r="67" spans="1:10" ht="46.15" customHeight="1" x14ac:dyDescent="0.2">
      <c r="A67" s="463" t="s">
        <v>476</v>
      </c>
      <c r="B67" s="463" t="s">
        <v>479</v>
      </c>
      <c r="C67" s="463" t="s">
        <v>418</v>
      </c>
      <c r="D67" s="416"/>
      <c r="E67" s="416"/>
      <c r="F67" s="447">
        <v>0</v>
      </c>
      <c r="G67" s="447">
        <v>0</v>
      </c>
      <c r="H67" s="442">
        <f t="shared" si="1"/>
        <v>0</v>
      </c>
      <c r="I67" s="465"/>
      <c r="J67" s="93" t="s">
        <v>498</v>
      </c>
    </row>
    <row r="68" spans="1:10" ht="46.15" customHeight="1" x14ac:dyDescent="0.2">
      <c r="A68" s="463" t="s">
        <v>477</v>
      </c>
      <c r="B68" s="463" t="s">
        <v>478</v>
      </c>
      <c r="C68" s="463" t="s">
        <v>418</v>
      </c>
      <c r="D68" s="416"/>
      <c r="E68" s="416"/>
      <c r="F68" s="447">
        <v>0</v>
      </c>
      <c r="G68" s="447">
        <v>0</v>
      </c>
      <c r="H68" s="442">
        <f t="shared" si="1"/>
        <v>0</v>
      </c>
      <c r="I68" s="465"/>
      <c r="J68" s="93" t="s">
        <v>498</v>
      </c>
    </row>
    <row r="69" spans="1:10" ht="20.45" customHeight="1" thickBot="1" x14ac:dyDescent="0.25">
      <c r="A69" s="343" t="s">
        <v>294</v>
      </c>
      <c r="B69" s="340"/>
      <c r="C69" s="340"/>
      <c r="D69" s="340"/>
      <c r="E69" s="340"/>
      <c r="F69" s="444">
        <f>SUM(F59:F68)</f>
        <v>13617383</v>
      </c>
      <c r="G69" s="444">
        <f>SUM(G59:G68)</f>
        <v>8170430</v>
      </c>
      <c r="H69" s="444">
        <f>SUM(H59:H68)</f>
        <v>5446953</v>
      </c>
      <c r="I69" s="341"/>
      <c r="J69" s="415" t="s">
        <v>431</v>
      </c>
    </row>
    <row r="70" spans="1:10" ht="28.9" customHeight="1" thickTop="1" x14ac:dyDescent="0.2">
      <c r="A70" s="1383" t="s">
        <v>483</v>
      </c>
      <c r="B70" s="1384"/>
      <c r="C70" s="350"/>
      <c r="D70" s="350"/>
      <c r="E70" s="350"/>
      <c r="F70" s="445"/>
      <c r="G70" s="450"/>
      <c r="H70" s="451"/>
      <c r="I70" s="353"/>
    </row>
    <row r="71" spans="1:10" x14ac:dyDescent="0.2">
      <c r="A71" s="462" t="s">
        <v>484</v>
      </c>
      <c r="B71" s="462" t="s">
        <v>443</v>
      </c>
      <c r="C71" s="462" t="s">
        <v>418</v>
      </c>
      <c r="D71" s="326"/>
      <c r="E71" s="326"/>
      <c r="F71" s="468">
        <v>0</v>
      </c>
      <c r="G71" s="468">
        <v>0</v>
      </c>
      <c r="H71" s="442">
        <f>F71-G71</f>
        <v>0</v>
      </c>
      <c r="I71" s="331" t="s">
        <v>402</v>
      </c>
      <c r="J71" s="93" t="s">
        <v>498</v>
      </c>
    </row>
    <row r="72" spans="1:10" ht="24" customHeight="1" x14ac:dyDescent="0.2">
      <c r="A72" s="462" t="s">
        <v>485</v>
      </c>
      <c r="B72" s="462" t="s">
        <v>486</v>
      </c>
      <c r="C72" s="462" t="s">
        <v>418</v>
      </c>
      <c r="D72" s="326"/>
      <c r="E72" s="326"/>
      <c r="F72" s="468">
        <v>0</v>
      </c>
      <c r="G72" s="468">
        <v>0</v>
      </c>
      <c r="H72" s="442">
        <f>F72-G72</f>
        <v>0</v>
      </c>
      <c r="I72" s="331" t="s">
        <v>403</v>
      </c>
      <c r="J72" s="93" t="s">
        <v>498</v>
      </c>
    </row>
    <row r="73" spans="1:10" ht="13.5" thickBot="1" x14ac:dyDescent="0.25">
      <c r="A73" s="343" t="s">
        <v>294</v>
      </c>
      <c r="B73" s="412"/>
      <c r="C73" s="412"/>
      <c r="D73" s="413"/>
      <c r="E73" s="413"/>
      <c r="F73" s="469">
        <f>SUM(F71:F72)</f>
        <v>0</v>
      </c>
      <c r="G73" s="469">
        <f>SUM(G71:G72)</f>
        <v>0</v>
      </c>
      <c r="H73" s="469">
        <f>SUM(H71:H72)</f>
        <v>0</v>
      </c>
      <c r="I73" s="414"/>
      <c r="J73" s="177" t="s">
        <v>431</v>
      </c>
    </row>
    <row r="74" spans="1:10" ht="13.5" thickTop="1" x14ac:dyDescent="0.2">
      <c r="A74" s="1385" t="s">
        <v>482</v>
      </c>
      <c r="B74" s="1386"/>
      <c r="C74" s="1386"/>
      <c r="D74" s="358"/>
      <c r="E74" s="346"/>
      <c r="F74" s="453"/>
      <c r="G74" s="453"/>
      <c r="H74" s="454"/>
      <c r="I74" s="353"/>
    </row>
    <row r="75" spans="1:10" x14ac:dyDescent="0.2">
      <c r="A75" s="332" t="s">
        <v>404</v>
      </c>
      <c r="B75" s="332"/>
      <c r="C75" s="332"/>
      <c r="D75" s="326"/>
      <c r="E75" s="333"/>
      <c r="F75" s="455"/>
      <c r="G75" s="455"/>
      <c r="H75" s="456"/>
      <c r="I75" s="334"/>
    </row>
    <row r="76" spans="1:10" ht="38.25" x14ac:dyDescent="0.2">
      <c r="A76" s="332" t="s">
        <v>405</v>
      </c>
      <c r="B76" s="332" t="s">
        <v>406</v>
      </c>
      <c r="C76" s="332" t="s">
        <v>395</v>
      </c>
      <c r="D76" s="332" t="s">
        <v>377</v>
      </c>
      <c r="E76" s="332" t="s">
        <v>407</v>
      </c>
      <c r="F76" s="477">
        <v>992103</v>
      </c>
      <c r="G76" s="477">
        <v>595262</v>
      </c>
      <c r="H76" s="481">
        <v>396841</v>
      </c>
      <c r="I76" s="331" t="s">
        <v>408</v>
      </c>
      <c r="J76" s="93" t="s">
        <v>264</v>
      </c>
    </row>
    <row r="77" spans="1:10" ht="38.25" x14ac:dyDescent="0.2">
      <c r="A77" s="332" t="s">
        <v>409</v>
      </c>
      <c r="B77" s="332" t="s">
        <v>406</v>
      </c>
      <c r="C77" s="332" t="s">
        <v>395</v>
      </c>
      <c r="D77" s="332" t="s">
        <v>377</v>
      </c>
      <c r="E77" s="332" t="s">
        <v>398</v>
      </c>
      <c r="F77" s="477">
        <v>831603</v>
      </c>
      <c r="G77" s="477">
        <v>498962</v>
      </c>
      <c r="H77" s="481">
        <v>332641</v>
      </c>
      <c r="I77" s="331" t="s">
        <v>379</v>
      </c>
      <c r="J77" s="93" t="s">
        <v>264</v>
      </c>
    </row>
    <row r="78" spans="1:10" x14ac:dyDescent="0.2">
      <c r="A78" s="408" t="s">
        <v>294</v>
      </c>
      <c r="B78" s="409"/>
      <c r="C78" s="409"/>
      <c r="D78" s="409"/>
      <c r="E78" s="410"/>
      <c r="F78" s="457">
        <f>SUM(F76:F77)</f>
        <v>1823706</v>
      </c>
      <c r="G78" s="457">
        <f>SUM(G76:G77)</f>
        <v>1094224</v>
      </c>
      <c r="H78" s="457">
        <f>SUM(H76:H77)</f>
        <v>729482</v>
      </c>
      <c r="I78" s="411"/>
      <c r="J78" s="177" t="s">
        <v>431</v>
      </c>
    </row>
    <row r="79" spans="1:10" x14ac:dyDescent="0.2">
      <c r="A79" s="335"/>
      <c r="B79" s="336"/>
      <c r="C79" s="336"/>
      <c r="D79" s="336"/>
      <c r="E79" s="336"/>
      <c r="F79" s="452"/>
      <c r="G79" s="452"/>
      <c r="H79" s="452"/>
      <c r="I79" s="336"/>
    </row>
    <row r="80" spans="1:10" ht="13.5" thickBot="1" x14ac:dyDescent="0.25">
      <c r="A80" s="474" t="s">
        <v>410</v>
      </c>
      <c r="B80" s="475"/>
      <c r="C80" s="475"/>
      <c r="D80" s="475"/>
      <c r="E80" s="476"/>
      <c r="F80" s="458">
        <f>SUM(F19+F47+F50+F53+F57+F69+F73+F78)</f>
        <v>197542438</v>
      </c>
      <c r="G80" s="458">
        <f>SUM(G19+G47+G50+G53+G57+G69+G73+G78)</f>
        <v>56928002</v>
      </c>
      <c r="H80" s="458">
        <f>SUM(H19+H47+H50+H53+H57+H69+H73+H78)</f>
        <v>140614436</v>
      </c>
      <c r="I80" s="339"/>
    </row>
    <row r="81" spans="1:8" ht="13.5" thickTop="1" x14ac:dyDescent="0.2">
      <c r="H81" s="459"/>
    </row>
    <row r="82" spans="1:8" x14ac:dyDescent="0.2">
      <c r="A82" s="12" t="s">
        <v>470</v>
      </c>
      <c r="H82" s="459"/>
    </row>
    <row r="83" spans="1:8" ht="15" x14ac:dyDescent="0.2">
      <c r="A83" s="467" t="s">
        <v>469</v>
      </c>
      <c r="B83" s="337"/>
      <c r="H83" s="459"/>
    </row>
    <row r="84" spans="1:8" ht="15" x14ac:dyDescent="0.2">
      <c r="A84" s="466" t="s">
        <v>468</v>
      </c>
      <c r="B84" s="337"/>
      <c r="C84" s="337"/>
      <c r="D84" s="337" t="s">
        <v>468</v>
      </c>
      <c r="E84" s="337" t="s">
        <v>468</v>
      </c>
      <c r="H84" s="459"/>
    </row>
    <row r="85" spans="1:8" ht="15" x14ac:dyDescent="0.2">
      <c r="A85" s="337"/>
      <c r="B85" s="337"/>
      <c r="C85" s="337"/>
      <c r="D85" s="337"/>
      <c r="E85" s="177"/>
      <c r="F85" s="461"/>
      <c r="G85" s="461"/>
    </row>
    <row r="86" spans="1:8" ht="15" x14ac:dyDescent="0.2">
      <c r="A86" s="337"/>
      <c r="B86" s="337"/>
      <c r="C86" s="337"/>
      <c r="D86" s="337"/>
      <c r="E86" s="337"/>
      <c r="F86" s="460"/>
    </row>
  </sheetData>
  <mergeCells count="4">
    <mergeCell ref="F8:H8"/>
    <mergeCell ref="A9:E9"/>
    <mergeCell ref="A70:B70"/>
    <mergeCell ref="A74:C74"/>
  </mergeCells>
  <pageMargins left="0.25" right="0.25" top="0.75" bottom="0.75" header="0.3" footer="0.3"/>
  <pageSetup paperSize="9" scale="36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37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31" sqref="B31"/>
    </sheetView>
  </sheetViews>
  <sheetFormatPr defaultRowHeight="15" customHeight="1" x14ac:dyDescent="0.2"/>
  <cols>
    <col min="1" max="1" width="24.85546875" style="21" bestFit="1" customWidth="1"/>
    <col min="2" max="2" width="48.140625" style="21" customWidth="1"/>
    <col min="3" max="3" width="24.42578125" style="21" customWidth="1"/>
    <col min="4" max="6" width="15.28515625" style="3" customWidth="1"/>
    <col min="7" max="7" width="15.28515625" style="6" bestFit="1" customWidth="1"/>
    <col min="8" max="8" width="45.7109375" style="22" customWidth="1"/>
    <col min="9" max="9" width="1.7109375" style="22" customWidth="1"/>
    <col min="10" max="10" width="19.28515625" style="4" customWidth="1"/>
    <col min="11" max="16384" width="9.140625" style="3"/>
  </cols>
  <sheetData>
    <row r="1" spans="1:10" ht="20.25" x14ac:dyDescent="0.3">
      <c r="A1" s="18" t="s">
        <v>70</v>
      </c>
      <c r="B1" s="20"/>
      <c r="C1" s="19"/>
      <c r="D1" s="1"/>
      <c r="E1" s="1"/>
      <c r="F1" s="1"/>
      <c r="G1" s="7"/>
      <c r="I1" s="75" t="s">
        <v>170</v>
      </c>
    </row>
    <row r="2" spans="1:10" ht="15" customHeight="1" x14ac:dyDescent="0.2">
      <c r="D2" s="2"/>
      <c r="E2" s="2"/>
      <c r="F2" s="2"/>
      <c r="G2" s="7"/>
    </row>
    <row r="3" spans="1:10" ht="15" customHeight="1" x14ac:dyDescent="0.2">
      <c r="D3" s="2"/>
      <c r="E3" s="2"/>
      <c r="F3" s="2"/>
      <c r="G3" s="7"/>
      <c r="H3" s="22" t="s">
        <v>11</v>
      </c>
    </row>
    <row r="4" spans="1:10" ht="15" customHeight="1" thickBot="1" x14ac:dyDescent="0.25"/>
    <row r="5" spans="1:10" ht="15" customHeight="1" x14ac:dyDescent="0.25">
      <c r="A5" s="23" t="s">
        <v>162</v>
      </c>
      <c r="B5" s="24" t="s">
        <v>163</v>
      </c>
      <c r="C5" s="24" t="s">
        <v>164</v>
      </c>
      <c r="D5" s="25" t="s">
        <v>165</v>
      </c>
      <c r="E5" s="25" t="s">
        <v>166</v>
      </c>
      <c r="F5" s="25" t="s">
        <v>167</v>
      </c>
      <c r="G5" s="26" t="s">
        <v>179</v>
      </c>
      <c r="H5" s="56" t="s">
        <v>169</v>
      </c>
      <c r="I5" s="27"/>
      <c r="J5" s="48" t="s">
        <v>106</v>
      </c>
    </row>
    <row r="6" spans="1:10" ht="15" customHeight="1" x14ac:dyDescent="0.25">
      <c r="A6" s="28"/>
      <c r="B6" s="29"/>
      <c r="C6" s="30"/>
      <c r="D6" s="31"/>
      <c r="E6" s="31"/>
      <c r="F6" s="31" t="s">
        <v>168</v>
      </c>
      <c r="G6" s="91" t="s">
        <v>180</v>
      </c>
      <c r="H6" s="57"/>
      <c r="I6" s="32"/>
      <c r="J6" s="49" t="s">
        <v>107</v>
      </c>
    </row>
    <row r="7" spans="1:10" ht="15" customHeight="1" x14ac:dyDescent="0.25">
      <c r="A7" s="33"/>
      <c r="B7" s="34"/>
      <c r="C7" s="34"/>
      <c r="D7" s="35" t="s">
        <v>0</v>
      </c>
      <c r="E7" s="31" t="s">
        <v>0</v>
      </c>
      <c r="F7" s="31" t="s">
        <v>0</v>
      </c>
      <c r="G7" s="36" t="s">
        <v>0</v>
      </c>
      <c r="H7" s="78"/>
      <c r="I7" s="37"/>
      <c r="J7" s="79"/>
    </row>
    <row r="8" spans="1:10" ht="15" customHeight="1" x14ac:dyDescent="0.25">
      <c r="A8" s="42"/>
      <c r="B8" s="43"/>
      <c r="C8" s="43"/>
      <c r="D8" s="44"/>
      <c r="E8" s="45"/>
      <c r="F8" s="45"/>
      <c r="G8" s="46"/>
      <c r="H8" s="58"/>
      <c r="I8" s="47"/>
      <c r="J8" s="50"/>
    </row>
    <row r="9" spans="1:10" s="51" customFormat="1" ht="60" x14ac:dyDescent="0.2">
      <c r="A9" s="52" t="s">
        <v>48</v>
      </c>
      <c r="B9" s="53" t="s">
        <v>60</v>
      </c>
      <c r="C9" s="53" t="s">
        <v>4</v>
      </c>
      <c r="D9" s="54">
        <v>946</v>
      </c>
      <c r="E9" s="54">
        <v>920</v>
      </c>
      <c r="F9" s="54">
        <v>567</v>
      </c>
      <c r="G9" s="54">
        <f>F9-E9</f>
        <v>-353</v>
      </c>
      <c r="H9" s="59" t="s">
        <v>182</v>
      </c>
      <c r="I9" s="55"/>
      <c r="J9" s="60" t="s">
        <v>108</v>
      </c>
    </row>
    <row r="10" spans="1:10" s="51" customFormat="1" ht="30" x14ac:dyDescent="0.2">
      <c r="A10" s="67" t="s">
        <v>48</v>
      </c>
      <c r="B10" s="68" t="s">
        <v>98</v>
      </c>
      <c r="C10" s="68" t="s">
        <v>99</v>
      </c>
      <c r="D10" s="69">
        <v>500</v>
      </c>
      <c r="E10" s="69">
        <v>500</v>
      </c>
      <c r="F10" s="69">
        <v>500</v>
      </c>
      <c r="G10" s="69">
        <f>F10-E10</f>
        <v>0</v>
      </c>
      <c r="H10" s="70" t="s">
        <v>153</v>
      </c>
      <c r="I10" s="71"/>
      <c r="J10" s="72" t="s">
        <v>108</v>
      </c>
    </row>
    <row r="11" spans="1:10" s="51" customFormat="1" x14ac:dyDescent="0.2">
      <c r="A11" s="88"/>
      <c r="B11" s="80"/>
      <c r="C11" s="80"/>
      <c r="D11" s="81"/>
      <c r="E11" s="81"/>
      <c r="F11" s="81"/>
      <c r="G11" s="81"/>
      <c r="H11" s="82"/>
      <c r="I11" s="83"/>
      <c r="J11" s="84"/>
    </row>
    <row r="12" spans="1:10" ht="16.5" thickBot="1" x14ac:dyDescent="0.3">
      <c r="A12" s="38" t="s">
        <v>6</v>
      </c>
      <c r="B12" s="39" t="s">
        <v>70</v>
      </c>
      <c r="C12" s="39" t="s">
        <v>7</v>
      </c>
      <c r="D12" s="40">
        <f>SUM(D8:D11)</f>
        <v>1446</v>
      </c>
      <c r="E12" s="40">
        <f>SUM(E8:E11)</f>
        <v>1420</v>
      </c>
      <c r="F12" s="40">
        <f>SUM(F8:F11)</f>
        <v>1067</v>
      </c>
      <c r="G12" s="85">
        <f>SUM(G8:G11)</f>
        <v>-353</v>
      </c>
      <c r="H12" s="86"/>
      <c r="I12" s="41"/>
      <c r="J12" s="87"/>
    </row>
    <row r="13" spans="1:10" ht="15" customHeight="1" x14ac:dyDescent="0.2">
      <c r="D13" s="4"/>
      <c r="E13" s="4"/>
      <c r="F13" s="5"/>
      <c r="G13" s="5"/>
    </row>
    <row r="14" spans="1:10" ht="15" customHeight="1" x14ac:dyDescent="0.2">
      <c r="D14" s="4"/>
      <c r="E14" s="4"/>
      <c r="F14" s="5"/>
      <c r="G14" s="5"/>
    </row>
    <row r="15" spans="1:10" ht="15" customHeight="1" x14ac:dyDescent="0.2">
      <c r="D15" s="4"/>
      <c r="E15" s="4"/>
      <c r="F15" s="5"/>
      <c r="G15" s="5"/>
    </row>
    <row r="16" spans="1:10" ht="15" customHeight="1" x14ac:dyDescent="0.2">
      <c r="D16" s="4"/>
      <c r="E16" s="4"/>
      <c r="F16" s="5"/>
      <c r="G16" s="5"/>
    </row>
    <row r="17" spans="4:7" ht="15" customHeight="1" x14ac:dyDescent="0.2">
      <c r="D17" s="4"/>
      <c r="E17" s="4"/>
      <c r="F17" s="5"/>
      <c r="G17" s="5"/>
    </row>
    <row r="18" spans="4:7" ht="15" customHeight="1" x14ac:dyDescent="0.2">
      <c r="D18" s="4"/>
      <c r="E18" s="4"/>
      <c r="F18" s="5"/>
      <c r="G18" s="5" t="s">
        <v>11</v>
      </c>
    </row>
    <row r="19" spans="4:7" ht="15" customHeight="1" x14ac:dyDescent="0.2">
      <c r="D19" s="4"/>
      <c r="E19" s="4"/>
      <c r="F19" s="5"/>
      <c r="G19" s="5"/>
    </row>
    <row r="20" spans="4:7" ht="15" customHeight="1" x14ac:dyDescent="0.2">
      <c r="D20" s="4"/>
      <c r="E20" s="4"/>
      <c r="F20" s="5"/>
      <c r="G20" s="5"/>
    </row>
    <row r="21" spans="4:7" ht="15" customHeight="1" x14ac:dyDescent="0.2">
      <c r="F21" s="4"/>
    </row>
    <row r="22" spans="4:7" ht="15" customHeight="1" x14ac:dyDescent="0.2">
      <c r="F22" s="4"/>
    </row>
    <row r="23" spans="4:7" ht="15" customHeight="1" x14ac:dyDescent="0.2">
      <c r="F23" s="4"/>
    </row>
    <row r="24" spans="4:7" ht="15" customHeight="1" x14ac:dyDescent="0.2">
      <c r="F24" s="4"/>
    </row>
    <row r="25" spans="4:7" ht="15" customHeight="1" x14ac:dyDescent="0.2">
      <c r="F25" s="4"/>
    </row>
    <row r="26" spans="4:7" ht="15" customHeight="1" x14ac:dyDescent="0.2">
      <c r="F26" s="4"/>
    </row>
    <row r="27" spans="4:7" ht="15" customHeight="1" x14ac:dyDescent="0.2">
      <c r="F27" s="4"/>
    </row>
    <row r="28" spans="4:7" ht="15" customHeight="1" x14ac:dyDescent="0.2">
      <c r="F28" s="4"/>
    </row>
    <row r="29" spans="4:7" ht="15" customHeight="1" x14ac:dyDescent="0.2">
      <c r="F29" s="4"/>
    </row>
    <row r="30" spans="4:7" ht="15" customHeight="1" x14ac:dyDescent="0.2">
      <c r="F30" s="4"/>
    </row>
    <row r="31" spans="4:7" ht="15" customHeight="1" x14ac:dyDescent="0.2">
      <c r="F31" s="4"/>
    </row>
    <row r="32" spans="4:7" ht="15" customHeight="1" x14ac:dyDescent="0.2">
      <c r="F32" s="4"/>
    </row>
    <row r="33" spans="6:6" ht="15" customHeight="1" x14ac:dyDescent="0.2">
      <c r="F33" s="4"/>
    </row>
    <row r="34" spans="6:6" ht="15" customHeight="1" x14ac:dyDescent="0.2">
      <c r="F34" s="4"/>
    </row>
    <row r="35" spans="6:6" ht="15" customHeight="1" x14ac:dyDescent="0.2">
      <c r="F35" s="4"/>
    </row>
    <row r="36" spans="6:6" ht="15" customHeight="1" x14ac:dyDescent="0.2">
      <c r="F36" s="4"/>
    </row>
    <row r="37" spans="6:6" ht="15" customHeight="1" x14ac:dyDescent="0.2">
      <c r="F37" s="4"/>
    </row>
    <row r="38" spans="6:6" ht="15" customHeight="1" x14ac:dyDescent="0.2">
      <c r="F38" s="4"/>
    </row>
    <row r="39" spans="6:6" ht="15" customHeight="1" x14ac:dyDescent="0.2">
      <c r="F39" s="4"/>
    </row>
    <row r="40" spans="6:6" ht="15" customHeight="1" x14ac:dyDescent="0.2">
      <c r="F40" s="4"/>
    </row>
    <row r="41" spans="6:6" ht="15" customHeight="1" x14ac:dyDescent="0.2">
      <c r="F41" s="4"/>
    </row>
    <row r="42" spans="6:6" ht="15" customHeight="1" x14ac:dyDescent="0.2">
      <c r="F42" s="4"/>
    </row>
    <row r="43" spans="6:6" ht="15" customHeight="1" x14ac:dyDescent="0.2">
      <c r="F43" s="4"/>
    </row>
    <row r="44" spans="6:6" ht="15" customHeight="1" x14ac:dyDescent="0.2">
      <c r="F44" s="4"/>
    </row>
    <row r="45" spans="6:6" ht="15" customHeight="1" x14ac:dyDescent="0.2">
      <c r="F45" s="4"/>
    </row>
    <row r="46" spans="6:6" ht="15" customHeight="1" x14ac:dyDescent="0.2">
      <c r="F46" s="4"/>
    </row>
    <row r="47" spans="6:6" ht="15" customHeight="1" x14ac:dyDescent="0.2">
      <c r="F47" s="4"/>
    </row>
    <row r="48" spans="6:6" ht="15" customHeight="1" x14ac:dyDescent="0.2">
      <c r="F48" s="4"/>
    </row>
    <row r="49" spans="6:6" ht="15" customHeight="1" x14ac:dyDescent="0.2">
      <c r="F49" s="4"/>
    </row>
    <row r="50" spans="6:6" ht="15" customHeight="1" x14ac:dyDescent="0.2">
      <c r="F50" s="4"/>
    </row>
    <row r="51" spans="6:6" ht="15" customHeight="1" x14ac:dyDescent="0.2">
      <c r="F51" s="4"/>
    </row>
    <row r="52" spans="6:6" ht="15" customHeight="1" x14ac:dyDescent="0.2">
      <c r="F52" s="4"/>
    </row>
    <row r="53" spans="6:6" ht="15" customHeight="1" x14ac:dyDescent="0.2">
      <c r="F53" s="4"/>
    </row>
    <row r="54" spans="6:6" ht="15" customHeight="1" x14ac:dyDescent="0.2">
      <c r="F54" s="4"/>
    </row>
    <row r="55" spans="6:6" ht="15" customHeight="1" x14ac:dyDescent="0.2">
      <c r="F55" s="4"/>
    </row>
    <row r="56" spans="6:6" ht="15" customHeight="1" x14ac:dyDescent="0.2">
      <c r="F56" s="4"/>
    </row>
    <row r="57" spans="6:6" ht="15" customHeight="1" x14ac:dyDescent="0.2">
      <c r="F57" s="4"/>
    </row>
    <row r="58" spans="6:6" ht="15" customHeight="1" x14ac:dyDescent="0.2">
      <c r="F58" s="4"/>
    </row>
    <row r="59" spans="6:6" ht="15" customHeight="1" x14ac:dyDescent="0.2">
      <c r="F59" s="4"/>
    </row>
    <row r="60" spans="6:6" ht="15" customHeight="1" x14ac:dyDescent="0.2">
      <c r="F60" s="4"/>
    </row>
    <row r="61" spans="6:6" ht="15" customHeight="1" x14ac:dyDescent="0.2">
      <c r="F61" s="4"/>
    </row>
    <row r="62" spans="6:6" ht="15" customHeight="1" x14ac:dyDescent="0.2">
      <c r="F62" s="4"/>
    </row>
    <row r="63" spans="6:6" ht="15" customHeight="1" x14ac:dyDescent="0.2">
      <c r="F63" s="4"/>
    </row>
    <row r="64" spans="6:6" ht="15" customHeight="1" x14ac:dyDescent="0.2">
      <c r="F64" s="4"/>
    </row>
    <row r="65" spans="6:6" ht="15" customHeight="1" x14ac:dyDescent="0.2">
      <c r="F65" s="4"/>
    </row>
    <row r="66" spans="6:6" ht="15" customHeight="1" x14ac:dyDescent="0.2">
      <c r="F66" s="4"/>
    </row>
    <row r="67" spans="6:6" ht="15" customHeight="1" x14ac:dyDescent="0.2">
      <c r="F67" s="4"/>
    </row>
    <row r="68" spans="6:6" ht="15" customHeight="1" x14ac:dyDescent="0.2">
      <c r="F68" s="4"/>
    </row>
    <row r="69" spans="6:6" ht="15" customHeight="1" x14ac:dyDescent="0.2">
      <c r="F69" s="4"/>
    </row>
    <row r="70" spans="6:6" ht="15" customHeight="1" x14ac:dyDescent="0.2">
      <c r="F70" s="4"/>
    </row>
    <row r="71" spans="6:6" ht="15" customHeight="1" x14ac:dyDescent="0.2">
      <c r="F71" s="4"/>
    </row>
    <row r="72" spans="6:6" ht="15" customHeight="1" x14ac:dyDescent="0.2">
      <c r="F72" s="4"/>
    </row>
    <row r="73" spans="6:6" ht="15" customHeight="1" x14ac:dyDescent="0.2">
      <c r="F73" s="4"/>
    </row>
    <row r="74" spans="6:6" ht="15" customHeight="1" x14ac:dyDescent="0.2">
      <c r="F74" s="4"/>
    </row>
    <row r="75" spans="6:6" ht="15" customHeight="1" x14ac:dyDescent="0.2">
      <c r="F75" s="4"/>
    </row>
    <row r="76" spans="6:6" ht="15" customHeight="1" x14ac:dyDescent="0.2">
      <c r="F76" s="4"/>
    </row>
    <row r="77" spans="6:6" ht="15" customHeight="1" x14ac:dyDescent="0.2">
      <c r="F77" s="4"/>
    </row>
    <row r="78" spans="6:6" ht="15" customHeight="1" x14ac:dyDescent="0.2">
      <c r="F78" s="4"/>
    </row>
    <row r="79" spans="6:6" ht="15" customHeight="1" x14ac:dyDescent="0.2">
      <c r="F79" s="4"/>
    </row>
    <row r="80" spans="6:6" ht="15" customHeight="1" x14ac:dyDescent="0.2">
      <c r="F80" s="4"/>
    </row>
    <row r="81" spans="6:6" ht="15" customHeight="1" x14ac:dyDescent="0.2">
      <c r="F81" s="4"/>
    </row>
    <row r="82" spans="6:6" ht="15" customHeight="1" x14ac:dyDescent="0.2">
      <c r="F82" s="4"/>
    </row>
    <row r="83" spans="6:6" ht="15" customHeight="1" x14ac:dyDescent="0.2">
      <c r="F83" s="4"/>
    </row>
    <row r="84" spans="6:6" ht="15" customHeight="1" x14ac:dyDescent="0.2">
      <c r="F84" s="4"/>
    </row>
    <row r="85" spans="6:6" ht="15" customHeight="1" x14ac:dyDescent="0.2">
      <c r="F85" s="4"/>
    </row>
    <row r="86" spans="6:6" ht="15" customHeight="1" x14ac:dyDescent="0.2">
      <c r="F86" s="4"/>
    </row>
    <row r="87" spans="6:6" ht="15" customHeight="1" x14ac:dyDescent="0.2">
      <c r="F87" s="4"/>
    </row>
    <row r="88" spans="6:6" ht="15" customHeight="1" x14ac:dyDescent="0.2">
      <c r="F88" s="4"/>
    </row>
    <row r="89" spans="6:6" ht="15" customHeight="1" x14ac:dyDescent="0.2">
      <c r="F89" s="4"/>
    </row>
    <row r="90" spans="6:6" ht="15" customHeight="1" x14ac:dyDescent="0.2">
      <c r="F90" s="4"/>
    </row>
    <row r="91" spans="6:6" ht="15" customHeight="1" x14ac:dyDescent="0.2">
      <c r="F91" s="4"/>
    </row>
    <row r="92" spans="6:6" ht="15" customHeight="1" x14ac:dyDescent="0.2">
      <c r="F92" s="4"/>
    </row>
    <row r="93" spans="6:6" ht="15" customHeight="1" x14ac:dyDescent="0.2">
      <c r="F93" s="4"/>
    </row>
    <row r="94" spans="6:6" ht="15" customHeight="1" x14ac:dyDescent="0.2">
      <c r="F94" s="4"/>
    </row>
    <row r="95" spans="6:6" ht="15" customHeight="1" x14ac:dyDescent="0.2">
      <c r="F95" s="4"/>
    </row>
    <row r="96" spans="6:6" ht="15" customHeight="1" x14ac:dyDescent="0.2">
      <c r="F96" s="4"/>
    </row>
    <row r="97" spans="3:7" ht="15" customHeight="1" x14ac:dyDescent="0.2">
      <c r="F97" s="4"/>
    </row>
    <row r="98" spans="3:7" ht="15" customHeight="1" x14ac:dyDescent="0.2">
      <c r="F98" s="4"/>
    </row>
    <row r="99" spans="3:7" ht="15" customHeight="1" x14ac:dyDescent="0.2">
      <c r="F99" s="4"/>
    </row>
    <row r="100" spans="3:7" ht="15" customHeight="1" x14ac:dyDescent="0.2">
      <c r="C100" s="21" t="s">
        <v>108</v>
      </c>
      <c r="D100" s="3">
        <f>SUMIF($J$8:$J$11,"="&amp;$C100,$D$8:$D$11)</f>
        <v>1446</v>
      </c>
      <c r="E100" s="3">
        <f>SUMIF($J$8:$J$11,"="&amp;$C100,E$8:E$11)</f>
        <v>1420</v>
      </c>
      <c r="F100" s="3">
        <f>SUMIF($J$8:$J$11,"="&amp;$C100,F$8:F$11)</f>
        <v>1067</v>
      </c>
      <c r="G100" s="3">
        <f>SUMIF($J$8:$J$11,"="&amp;$C100,G$8:G$11)</f>
        <v>-353</v>
      </c>
    </row>
    <row r="101" spans="3:7" ht="15" customHeight="1" x14ac:dyDescent="0.2">
      <c r="C101" s="21" t="s">
        <v>148</v>
      </c>
      <c r="D101" s="3">
        <f>SUMIF($J$8:$J$11,"="&amp;$C101,$D$8:$D$11)</f>
        <v>0</v>
      </c>
      <c r="E101" s="3">
        <f t="shared" ref="E101:G103" si="0">SUMIF($J$8:$J$11,"="&amp;$C101,E$8:E$11)</f>
        <v>0</v>
      </c>
      <c r="F101" s="3">
        <f t="shared" si="0"/>
        <v>0</v>
      </c>
      <c r="G101" s="3">
        <f t="shared" si="0"/>
        <v>0</v>
      </c>
    </row>
    <row r="102" spans="3:7" ht="15" customHeight="1" x14ac:dyDescent="0.2">
      <c r="C102" s="21" t="s">
        <v>174</v>
      </c>
      <c r="D102" s="3">
        <f>SUMIF($J$8:$J$11,"="&amp;$C102,$D$8:$D$11)</f>
        <v>0</v>
      </c>
      <c r="E102" s="3">
        <f>SUMIF($J$8:$J$11,"="&amp;$C102,E$8:E$11)</f>
        <v>0</v>
      </c>
      <c r="F102" s="3">
        <f>SUMIF($J$8:$J$11,"="&amp;$C102,F$8:F$11)</f>
        <v>0</v>
      </c>
      <c r="G102" s="3">
        <f>SUMIF($J$8:$J$11,"="&amp;$C102,G$8:G$11)</f>
        <v>0</v>
      </c>
    </row>
    <row r="103" spans="3:7" ht="15" customHeight="1" x14ac:dyDescent="0.2">
      <c r="C103" s="21" t="s">
        <v>110</v>
      </c>
      <c r="D103" s="3">
        <f>SUMIF($J$8:$J$11,"="&amp;$C103,$D$8:$D$11)</f>
        <v>0</v>
      </c>
      <c r="E103" s="3">
        <f t="shared" si="0"/>
        <v>0</v>
      </c>
      <c r="F103" s="3">
        <f t="shared" si="0"/>
        <v>0</v>
      </c>
      <c r="G103" s="3">
        <f t="shared" si="0"/>
        <v>0</v>
      </c>
    </row>
    <row r="104" spans="3:7" ht="15" customHeight="1" x14ac:dyDescent="0.2">
      <c r="F104" s="4"/>
    </row>
    <row r="105" spans="3:7" ht="15" customHeight="1" x14ac:dyDescent="0.2">
      <c r="F105" s="4"/>
    </row>
    <row r="106" spans="3:7" ht="15" customHeight="1" x14ac:dyDescent="0.2">
      <c r="F106" s="4"/>
    </row>
    <row r="107" spans="3:7" ht="15" customHeight="1" x14ac:dyDescent="0.2">
      <c r="F107" s="4"/>
    </row>
    <row r="108" spans="3:7" ht="15" customHeight="1" x14ac:dyDescent="0.2">
      <c r="F108" s="4"/>
    </row>
    <row r="109" spans="3:7" ht="15" customHeight="1" x14ac:dyDescent="0.2">
      <c r="F109" s="4"/>
    </row>
    <row r="110" spans="3:7" ht="15" customHeight="1" x14ac:dyDescent="0.2">
      <c r="F110" s="4"/>
    </row>
    <row r="111" spans="3:7" ht="15" customHeight="1" x14ac:dyDescent="0.2">
      <c r="F111" s="4"/>
    </row>
    <row r="112" spans="3:7" ht="15" customHeight="1" x14ac:dyDescent="0.2">
      <c r="F112" s="4"/>
    </row>
    <row r="113" spans="6:6" ht="15" customHeight="1" x14ac:dyDescent="0.2">
      <c r="F113" s="4"/>
    </row>
    <row r="114" spans="6:6" ht="15" customHeight="1" x14ac:dyDescent="0.2">
      <c r="F114" s="4"/>
    </row>
    <row r="115" spans="6:6" ht="15" customHeight="1" x14ac:dyDescent="0.2">
      <c r="F115" s="4"/>
    </row>
    <row r="116" spans="6:6" ht="15" customHeight="1" x14ac:dyDescent="0.2">
      <c r="F116" s="4"/>
    </row>
    <row r="117" spans="6:6" ht="15" customHeight="1" x14ac:dyDescent="0.2">
      <c r="F117" s="4"/>
    </row>
    <row r="118" spans="6:6" ht="15" customHeight="1" x14ac:dyDescent="0.2">
      <c r="F118" s="4"/>
    </row>
    <row r="119" spans="6:6" ht="15" customHeight="1" x14ac:dyDescent="0.2">
      <c r="F119" s="4"/>
    </row>
    <row r="120" spans="6:6" ht="15" customHeight="1" x14ac:dyDescent="0.2">
      <c r="F120" s="4"/>
    </row>
    <row r="121" spans="6:6" ht="15" customHeight="1" x14ac:dyDescent="0.2">
      <c r="F121" s="4"/>
    </row>
    <row r="122" spans="6:6" ht="15" customHeight="1" x14ac:dyDescent="0.2">
      <c r="F122" s="4"/>
    </row>
    <row r="123" spans="6:6" ht="15" customHeight="1" x14ac:dyDescent="0.2">
      <c r="F123" s="4"/>
    </row>
    <row r="124" spans="6:6" ht="15" customHeight="1" x14ac:dyDescent="0.2">
      <c r="F124" s="4"/>
    </row>
    <row r="125" spans="6:6" ht="15" customHeight="1" x14ac:dyDescent="0.2">
      <c r="F125" s="4"/>
    </row>
    <row r="126" spans="6:6" ht="15" customHeight="1" x14ac:dyDescent="0.2">
      <c r="F126" s="4"/>
    </row>
    <row r="127" spans="6:6" ht="15" customHeight="1" x14ac:dyDescent="0.2">
      <c r="F127" s="4"/>
    </row>
    <row r="128" spans="6:6" ht="15" customHeight="1" x14ac:dyDescent="0.2">
      <c r="F128" s="4"/>
    </row>
    <row r="129" spans="6:6" ht="15" customHeight="1" x14ac:dyDescent="0.2">
      <c r="F129" s="4"/>
    </row>
    <row r="130" spans="6:6" ht="15" customHeight="1" x14ac:dyDescent="0.2">
      <c r="F130" s="4"/>
    </row>
    <row r="131" spans="6:6" ht="15" customHeight="1" x14ac:dyDescent="0.2">
      <c r="F131" s="4"/>
    </row>
    <row r="132" spans="6:6" ht="15" customHeight="1" x14ac:dyDescent="0.2">
      <c r="F132" s="4"/>
    </row>
    <row r="133" spans="6:6" ht="15" customHeight="1" x14ac:dyDescent="0.2">
      <c r="F133" s="4"/>
    </row>
    <row r="134" spans="6:6" ht="15" customHeight="1" x14ac:dyDescent="0.2">
      <c r="F134" s="4"/>
    </row>
    <row r="135" spans="6:6" ht="15" customHeight="1" x14ac:dyDescent="0.2">
      <c r="F135" s="4"/>
    </row>
    <row r="136" spans="6:6" ht="15" customHeight="1" x14ac:dyDescent="0.2">
      <c r="F136" s="4"/>
    </row>
    <row r="137" spans="6:6" ht="15" customHeight="1" x14ac:dyDescent="0.2">
      <c r="F137" s="4"/>
    </row>
    <row r="138" spans="6:6" ht="15" customHeight="1" x14ac:dyDescent="0.2">
      <c r="F138" s="4"/>
    </row>
    <row r="139" spans="6:6" ht="15" customHeight="1" x14ac:dyDescent="0.2">
      <c r="F139" s="4"/>
    </row>
    <row r="140" spans="6:6" ht="15" customHeight="1" x14ac:dyDescent="0.2">
      <c r="F140" s="4"/>
    </row>
    <row r="141" spans="6:6" ht="15" customHeight="1" x14ac:dyDescent="0.2">
      <c r="F141" s="4"/>
    </row>
    <row r="142" spans="6:6" ht="15" customHeight="1" x14ac:dyDescent="0.2">
      <c r="F142" s="4"/>
    </row>
    <row r="143" spans="6:6" ht="15" customHeight="1" x14ac:dyDescent="0.2">
      <c r="F143" s="4"/>
    </row>
    <row r="144" spans="6:6" ht="15" customHeight="1" x14ac:dyDescent="0.2">
      <c r="F144" s="4"/>
    </row>
    <row r="145" spans="6:6" ht="15" customHeight="1" x14ac:dyDescent="0.2">
      <c r="F145" s="4"/>
    </row>
    <row r="146" spans="6:6" ht="15" customHeight="1" x14ac:dyDescent="0.2">
      <c r="F146" s="4"/>
    </row>
    <row r="147" spans="6:6" ht="15" customHeight="1" x14ac:dyDescent="0.2">
      <c r="F147" s="4"/>
    </row>
    <row r="148" spans="6:6" ht="15" customHeight="1" x14ac:dyDescent="0.2">
      <c r="F148" s="4"/>
    </row>
    <row r="149" spans="6:6" ht="15" customHeight="1" x14ac:dyDescent="0.2">
      <c r="F149" s="4"/>
    </row>
    <row r="150" spans="6:6" ht="15" customHeight="1" x14ac:dyDescent="0.2">
      <c r="F150" s="4"/>
    </row>
    <row r="151" spans="6:6" ht="15" customHeight="1" x14ac:dyDescent="0.2">
      <c r="F151" s="4"/>
    </row>
    <row r="152" spans="6:6" ht="15" customHeight="1" x14ac:dyDescent="0.2">
      <c r="F152" s="4"/>
    </row>
    <row r="153" spans="6:6" ht="15" customHeight="1" x14ac:dyDescent="0.2">
      <c r="F153" s="4"/>
    </row>
    <row r="154" spans="6:6" ht="15" customHeight="1" x14ac:dyDescent="0.2">
      <c r="F154" s="4"/>
    </row>
    <row r="155" spans="6:6" ht="15" customHeight="1" x14ac:dyDescent="0.2">
      <c r="F155" s="4"/>
    </row>
    <row r="156" spans="6:6" ht="15" customHeight="1" x14ac:dyDescent="0.2">
      <c r="F156" s="4"/>
    </row>
    <row r="157" spans="6:6" ht="15" customHeight="1" x14ac:dyDescent="0.2">
      <c r="F157" s="4"/>
    </row>
    <row r="158" spans="6:6" ht="15" customHeight="1" x14ac:dyDescent="0.2">
      <c r="F158" s="4"/>
    </row>
    <row r="159" spans="6:6" ht="15" customHeight="1" x14ac:dyDescent="0.2">
      <c r="F159" s="4"/>
    </row>
    <row r="160" spans="6:6" ht="15" customHeight="1" x14ac:dyDescent="0.2">
      <c r="F160" s="4"/>
    </row>
    <row r="161" spans="6:6" ht="15" customHeight="1" x14ac:dyDescent="0.2">
      <c r="F161" s="4"/>
    </row>
    <row r="162" spans="6:6" ht="15" customHeight="1" x14ac:dyDescent="0.2">
      <c r="F162" s="4"/>
    </row>
    <row r="163" spans="6:6" ht="15" customHeight="1" x14ac:dyDescent="0.2">
      <c r="F163" s="4"/>
    </row>
    <row r="164" spans="6:6" ht="15" customHeight="1" x14ac:dyDescent="0.2">
      <c r="F164" s="4"/>
    </row>
    <row r="165" spans="6:6" ht="15" customHeight="1" x14ac:dyDescent="0.2">
      <c r="F165" s="4"/>
    </row>
    <row r="166" spans="6:6" ht="15" customHeight="1" x14ac:dyDescent="0.2">
      <c r="F166" s="4"/>
    </row>
    <row r="167" spans="6:6" ht="15" customHeight="1" x14ac:dyDescent="0.2">
      <c r="F167" s="4"/>
    </row>
    <row r="168" spans="6:6" ht="15" customHeight="1" x14ac:dyDescent="0.2">
      <c r="F168" s="4"/>
    </row>
    <row r="169" spans="6:6" ht="15" customHeight="1" x14ac:dyDescent="0.2">
      <c r="F169" s="4"/>
    </row>
    <row r="170" spans="6:6" ht="15" customHeight="1" x14ac:dyDescent="0.2">
      <c r="F170" s="4"/>
    </row>
    <row r="171" spans="6:6" ht="15" customHeight="1" x14ac:dyDescent="0.2">
      <c r="F171" s="4"/>
    </row>
    <row r="172" spans="6:6" ht="15" customHeight="1" x14ac:dyDescent="0.2">
      <c r="F172" s="4"/>
    </row>
    <row r="173" spans="6:6" ht="15" customHeight="1" x14ac:dyDescent="0.2">
      <c r="F173" s="4"/>
    </row>
    <row r="174" spans="6:6" ht="15" customHeight="1" x14ac:dyDescent="0.2">
      <c r="F174" s="4"/>
    </row>
    <row r="175" spans="6:6" ht="15" customHeight="1" x14ac:dyDescent="0.2">
      <c r="F175" s="4"/>
    </row>
    <row r="176" spans="6:6" ht="15" customHeight="1" x14ac:dyDescent="0.2">
      <c r="F176" s="4"/>
    </row>
    <row r="177" spans="6:6" ht="15" customHeight="1" x14ac:dyDescent="0.2">
      <c r="F177" s="4"/>
    </row>
    <row r="178" spans="6:6" ht="15" customHeight="1" x14ac:dyDescent="0.2">
      <c r="F178" s="4"/>
    </row>
    <row r="179" spans="6:6" ht="15" customHeight="1" x14ac:dyDescent="0.2">
      <c r="F179" s="4"/>
    </row>
    <row r="180" spans="6:6" ht="15" customHeight="1" x14ac:dyDescent="0.2">
      <c r="F180" s="4"/>
    </row>
    <row r="181" spans="6:6" ht="15" customHeight="1" x14ac:dyDescent="0.2">
      <c r="F181" s="4"/>
    </row>
    <row r="182" spans="6:6" ht="15" customHeight="1" x14ac:dyDescent="0.2">
      <c r="F182" s="4"/>
    </row>
    <row r="183" spans="6:6" ht="15" customHeight="1" x14ac:dyDescent="0.2">
      <c r="F183" s="4"/>
    </row>
    <row r="184" spans="6:6" ht="15" customHeight="1" x14ac:dyDescent="0.2">
      <c r="F184" s="4"/>
    </row>
    <row r="185" spans="6:6" ht="15" customHeight="1" x14ac:dyDescent="0.2">
      <c r="F185" s="4"/>
    </row>
    <row r="186" spans="6:6" ht="15" customHeight="1" x14ac:dyDescent="0.2">
      <c r="F186" s="4"/>
    </row>
    <row r="187" spans="6:6" ht="15" customHeight="1" x14ac:dyDescent="0.2">
      <c r="F187" s="4"/>
    </row>
    <row r="188" spans="6:6" ht="15" customHeight="1" x14ac:dyDescent="0.2">
      <c r="F188" s="4"/>
    </row>
    <row r="189" spans="6:6" ht="15" customHeight="1" x14ac:dyDescent="0.2">
      <c r="F189" s="4"/>
    </row>
    <row r="190" spans="6:6" ht="15" customHeight="1" x14ac:dyDescent="0.2">
      <c r="F190" s="4"/>
    </row>
    <row r="191" spans="6:6" ht="15" customHeight="1" x14ac:dyDescent="0.2">
      <c r="F191" s="4"/>
    </row>
    <row r="192" spans="6:6" ht="15" customHeight="1" x14ac:dyDescent="0.2">
      <c r="F192" s="4"/>
    </row>
    <row r="193" spans="6:6" ht="15" customHeight="1" x14ac:dyDescent="0.2">
      <c r="F193" s="4"/>
    </row>
    <row r="194" spans="6:6" ht="15" customHeight="1" x14ac:dyDescent="0.2">
      <c r="F194" s="4"/>
    </row>
    <row r="195" spans="6:6" ht="15" customHeight="1" x14ac:dyDescent="0.2">
      <c r="F195" s="4"/>
    </row>
    <row r="196" spans="6:6" ht="15" customHeight="1" x14ac:dyDescent="0.2">
      <c r="F196" s="4"/>
    </row>
    <row r="197" spans="6:6" ht="15" customHeight="1" x14ac:dyDescent="0.2">
      <c r="F197" s="4"/>
    </row>
    <row r="198" spans="6:6" ht="15" customHeight="1" x14ac:dyDescent="0.2">
      <c r="F198" s="4"/>
    </row>
    <row r="199" spans="6:6" ht="15" customHeight="1" x14ac:dyDescent="0.2">
      <c r="F199" s="4"/>
    </row>
    <row r="200" spans="6:6" ht="15" customHeight="1" x14ac:dyDescent="0.2">
      <c r="F200" s="4"/>
    </row>
    <row r="201" spans="6:6" ht="15" customHeight="1" x14ac:dyDescent="0.2">
      <c r="F201" s="4"/>
    </row>
    <row r="202" spans="6:6" ht="15" customHeight="1" x14ac:dyDescent="0.2">
      <c r="F202" s="4"/>
    </row>
    <row r="203" spans="6:6" ht="15" customHeight="1" x14ac:dyDescent="0.2">
      <c r="F203" s="4"/>
    </row>
    <row r="204" spans="6:6" ht="15" customHeight="1" x14ac:dyDescent="0.2">
      <c r="F204" s="4"/>
    </row>
    <row r="205" spans="6:6" ht="15" customHeight="1" x14ac:dyDescent="0.2">
      <c r="F205" s="4"/>
    </row>
    <row r="206" spans="6:6" ht="15" customHeight="1" x14ac:dyDescent="0.2">
      <c r="F206" s="4"/>
    </row>
    <row r="207" spans="6:6" ht="15" customHeight="1" x14ac:dyDescent="0.2">
      <c r="F207" s="4"/>
    </row>
    <row r="208" spans="6:6" ht="15" customHeight="1" x14ac:dyDescent="0.2">
      <c r="F208" s="4"/>
    </row>
    <row r="209" spans="6:6" ht="15" customHeight="1" x14ac:dyDescent="0.2">
      <c r="F209" s="4"/>
    </row>
    <row r="210" spans="6:6" ht="15" customHeight="1" x14ac:dyDescent="0.2">
      <c r="F210" s="4"/>
    </row>
    <row r="211" spans="6:6" ht="15" customHeight="1" x14ac:dyDescent="0.2">
      <c r="F211" s="4"/>
    </row>
    <row r="212" spans="6:6" ht="15" customHeight="1" x14ac:dyDescent="0.2">
      <c r="F212" s="4"/>
    </row>
    <row r="213" spans="6:6" ht="15" customHeight="1" x14ac:dyDescent="0.2">
      <c r="F213" s="4"/>
    </row>
    <row r="214" spans="6:6" ht="15" customHeight="1" x14ac:dyDescent="0.2">
      <c r="F214" s="4"/>
    </row>
    <row r="215" spans="6:6" ht="15" customHeight="1" x14ac:dyDescent="0.2">
      <c r="F215" s="4"/>
    </row>
    <row r="216" spans="6:6" ht="15" customHeight="1" x14ac:dyDescent="0.2">
      <c r="F216" s="4"/>
    </row>
    <row r="217" spans="6:6" ht="15" customHeight="1" x14ac:dyDescent="0.2">
      <c r="F217" s="4"/>
    </row>
    <row r="218" spans="6:6" ht="15" customHeight="1" x14ac:dyDescent="0.2">
      <c r="F218" s="4"/>
    </row>
    <row r="219" spans="6:6" ht="15" customHeight="1" x14ac:dyDescent="0.2">
      <c r="F219" s="4"/>
    </row>
    <row r="220" spans="6:6" ht="15" customHeight="1" x14ac:dyDescent="0.2">
      <c r="F220" s="4"/>
    </row>
    <row r="221" spans="6:6" ht="15" customHeight="1" x14ac:dyDescent="0.2">
      <c r="F221" s="4"/>
    </row>
    <row r="222" spans="6:6" ht="15" customHeight="1" x14ac:dyDescent="0.2">
      <c r="F222" s="4"/>
    </row>
    <row r="223" spans="6:6" ht="15" customHeight="1" x14ac:dyDescent="0.2">
      <c r="F223" s="4"/>
    </row>
    <row r="224" spans="6:6" ht="15" customHeight="1" x14ac:dyDescent="0.2">
      <c r="F224" s="4"/>
    </row>
    <row r="225" spans="6:6" ht="15" customHeight="1" x14ac:dyDescent="0.2">
      <c r="F225" s="4"/>
    </row>
    <row r="226" spans="6:6" ht="15" customHeight="1" x14ac:dyDescent="0.2">
      <c r="F226" s="4"/>
    </row>
    <row r="227" spans="6:6" ht="15" customHeight="1" x14ac:dyDescent="0.2">
      <c r="F227" s="4"/>
    </row>
    <row r="228" spans="6:6" ht="15" customHeight="1" x14ac:dyDescent="0.2">
      <c r="F228" s="4"/>
    </row>
    <row r="229" spans="6:6" ht="15" customHeight="1" x14ac:dyDescent="0.2">
      <c r="F229" s="4"/>
    </row>
    <row r="230" spans="6:6" ht="15" customHeight="1" x14ac:dyDescent="0.2">
      <c r="F230" s="4"/>
    </row>
    <row r="231" spans="6:6" ht="15" customHeight="1" x14ac:dyDescent="0.2">
      <c r="F231" s="4"/>
    </row>
    <row r="232" spans="6:6" ht="15" customHeight="1" x14ac:dyDescent="0.2">
      <c r="F232" s="4"/>
    </row>
    <row r="233" spans="6:6" ht="15" customHeight="1" x14ac:dyDescent="0.2">
      <c r="F233" s="4"/>
    </row>
    <row r="234" spans="6:6" ht="15" customHeight="1" x14ac:dyDescent="0.2">
      <c r="F234" s="4"/>
    </row>
    <row r="235" spans="6:6" ht="15" customHeight="1" x14ac:dyDescent="0.2">
      <c r="F235" s="4"/>
    </row>
    <row r="236" spans="6:6" ht="15" customHeight="1" x14ac:dyDescent="0.2">
      <c r="F236" s="4"/>
    </row>
    <row r="237" spans="6:6" ht="15" customHeight="1" x14ac:dyDescent="0.2">
      <c r="F237" s="4"/>
    </row>
  </sheetData>
  <phoneticPr fontId="13" type="noConversion"/>
  <conditionalFormatting sqref="G13:G99 G1:G4 G9:G11 G104:G65523">
    <cfRule type="cellIs" dxfId="1173" priority="2" stopIfTrue="1" operator="greaterThan">
      <formula>0</formula>
    </cfRule>
  </conditionalFormatting>
  <conditionalFormatting sqref="G12">
    <cfRule type="cellIs" dxfId="1172" priority="1" stopIfTrue="1" operator="greaterThan">
      <formula>0</formula>
    </cfRule>
  </conditionalFormatting>
  <pageMargins left="0.55118110236220474" right="0.55118110236220474" top="0.78740157480314965" bottom="0.78740157480314965" header="0.51181102362204722" footer="0.51181102362204722"/>
  <pageSetup paperSize="9" scale="66" fitToHeight="2" orientation="landscape" r:id="rId1"/>
  <headerFooter alignWithMargins="0">
    <oddFooter>&amp;L&amp;F&amp;C&amp;A</oddFooter>
  </headerFooter>
  <ignoredErrors>
    <ignoredError sqref="D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39"/>
  <sheetViews>
    <sheetView zoomScaleNormal="100" workbookViewId="0">
      <pane xSplit="2" ySplit="8" topLeftCell="E9" activePane="bottomRight" state="frozen"/>
      <selection activeCell="B31" sqref="B31"/>
      <selection pane="topRight" activeCell="B31" sqref="B31"/>
      <selection pane="bottomLeft" activeCell="B31" sqref="B31"/>
      <selection pane="bottomRight" activeCell="B31" sqref="B31"/>
    </sheetView>
  </sheetViews>
  <sheetFormatPr defaultRowHeight="15" customHeight="1" x14ac:dyDescent="0.2"/>
  <cols>
    <col min="1" max="1" width="24.85546875" style="21" bestFit="1" customWidth="1"/>
    <col min="2" max="2" width="48.140625" style="21" customWidth="1"/>
    <col min="3" max="3" width="24.42578125" style="21" customWidth="1"/>
    <col min="4" max="6" width="15.28515625" style="3" customWidth="1"/>
    <col min="7" max="7" width="15.28515625" style="6" bestFit="1" customWidth="1"/>
    <col min="8" max="8" width="45.7109375" style="22" customWidth="1"/>
    <col min="9" max="9" width="1.7109375" style="22" customWidth="1"/>
    <col min="10" max="10" width="19.28515625" style="4" customWidth="1"/>
    <col min="11" max="16384" width="9.140625" style="3"/>
  </cols>
  <sheetData>
    <row r="1" spans="1:10" ht="20.25" x14ac:dyDescent="0.3">
      <c r="A1" s="18" t="s">
        <v>171</v>
      </c>
      <c r="B1" s="20"/>
      <c r="C1" s="19"/>
      <c r="D1" s="1"/>
      <c r="E1" s="1"/>
      <c r="F1" s="1"/>
      <c r="G1" s="7"/>
      <c r="I1" s="75" t="s">
        <v>170</v>
      </c>
    </row>
    <row r="2" spans="1:10" ht="15" customHeight="1" x14ac:dyDescent="0.2">
      <c r="D2" s="2"/>
      <c r="E2" s="2"/>
      <c r="F2" s="2"/>
      <c r="G2" s="7"/>
    </row>
    <row r="3" spans="1:10" ht="15" customHeight="1" x14ac:dyDescent="0.2">
      <c r="D3" s="2"/>
      <c r="E3" s="2"/>
      <c r="F3" s="2"/>
      <c r="G3" s="7"/>
      <c r="H3" s="22" t="s">
        <v>11</v>
      </c>
    </row>
    <row r="4" spans="1:10" ht="15" customHeight="1" thickBot="1" x14ac:dyDescent="0.25"/>
    <row r="5" spans="1:10" ht="15" customHeight="1" x14ac:dyDescent="0.25">
      <c r="A5" s="23" t="s">
        <v>162</v>
      </c>
      <c r="B5" s="24" t="s">
        <v>163</v>
      </c>
      <c r="C5" s="24" t="s">
        <v>164</v>
      </c>
      <c r="D5" s="25" t="s">
        <v>165</v>
      </c>
      <c r="E5" s="25" t="s">
        <v>166</v>
      </c>
      <c r="F5" s="25" t="s">
        <v>167</v>
      </c>
      <c r="G5" s="26" t="s">
        <v>179</v>
      </c>
      <c r="H5" s="56" t="s">
        <v>169</v>
      </c>
      <c r="I5" s="27"/>
      <c r="J5" s="48" t="s">
        <v>106</v>
      </c>
    </row>
    <row r="6" spans="1:10" ht="15" customHeight="1" x14ac:dyDescent="0.25">
      <c r="A6" s="28"/>
      <c r="B6" s="29"/>
      <c r="C6" s="30"/>
      <c r="D6" s="31"/>
      <c r="E6" s="31"/>
      <c r="F6" s="31" t="s">
        <v>168</v>
      </c>
      <c r="G6" s="91" t="s">
        <v>180</v>
      </c>
      <c r="H6" s="57"/>
      <c r="I6" s="32"/>
      <c r="J6" s="49" t="s">
        <v>107</v>
      </c>
    </row>
    <row r="7" spans="1:10" ht="15" customHeight="1" x14ac:dyDescent="0.25">
      <c r="A7" s="33"/>
      <c r="B7" s="34"/>
      <c r="C7" s="34"/>
      <c r="D7" s="35" t="s">
        <v>0</v>
      </c>
      <c r="E7" s="31" t="s">
        <v>0</v>
      </c>
      <c r="F7" s="31" t="s">
        <v>0</v>
      </c>
      <c r="G7" s="36" t="s">
        <v>0</v>
      </c>
      <c r="H7" s="78"/>
      <c r="I7" s="37"/>
      <c r="J7" s="79"/>
    </row>
    <row r="8" spans="1:10" ht="15" customHeight="1" x14ac:dyDescent="0.25">
      <c r="A8" s="42"/>
      <c r="B8" s="43"/>
      <c r="C8" s="43"/>
      <c r="D8" s="44"/>
      <c r="E8" s="45"/>
      <c r="F8" s="45"/>
      <c r="G8" s="46"/>
      <c r="H8" s="58"/>
      <c r="I8" s="47"/>
      <c r="J8" s="50"/>
    </row>
    <row r="9" spans="1:10" s="51" customFormat="1" ht="30" x14ac:dyDescent="0.2">
      <c r="A9" s="52" t="s">
        <v>140</v>
      </c>
      <c r="B9" s="73" t="s">
        <v>172</v>
      </c>
      <c r="C9" s="53" t="s">
        <v>92</v>
      </c>
      <c r="D9" s="54">
        <v>2443</v>
      </c>
      <c r="E9" s="54">
        <v>2190</v>
      </c>
      <c r="F9" s="54">
        <v>2231</v>
      </c>
      <c r="G9" s="54">
        <f>F9-E9</f>
        <v>41</v>
      </c>
      <c r="H9" s="59" t="s">
        <v>190</v>
      </c>
      <c r="I9" s="55"/>
      <c r="J9" s="60" t="s">
        <v>108</v>
      </c>
    </row>
    <row r="10" spans="1:10" s="51" customFormat="1" ht="60" x14ac:dyDescent="0.2">
      <c r="A10" s="61" t="s">
        <v>154</v>
      </c>
      <c r="B10" s="62" t="s">
        <v>80</v>
      </c>
      <c r="C10" s="62" t="s">
        <v>79</v>
      </c>
      <c r="D10" s="63">
        <v>4150</v>
      </c>
      <c r="E10" s="63">
        <v>4150</v>
      </c>
      <c r="F10" s="63">
        <v>4648</v>
      </c>
      <c r="G10" s="63">
        <f>F10-E10</f>
        <v>498</v>
      </c>
      <c r="H10" s="64" t="s">
        <v>203</v>
      </c>
      <c r="I10" s="65"/>
      <c r="J10" s="66" t="s">
        <v>108</v>
      </c>
    </row>
    <row r="11" spans="1:10" s="51" customFormat="1" ht="45" x14ac:dyDescent="0.2">
      <c r="A11" s="61" t="s">
        <v>125</v>
      </c>
      <c r="B11" s="62" t="s">
        <v>128</v>
      </c>
      <c r="C11" s="62" t="s">
        <v>129</v>
      </c>
      <c r="D11" s="63">
        <v>3897</v>
      </c>
      <c r="E11" s="63">
        <v>3897</v>
      </c>
      <c r="F11" s="63">
        <v>3792</v>
      </c>
      <c r="G11" s="63">
        <f>F11-E11</f>
        <v>-105</v>
      </c>
      <c r="H11" s="64" t="s">
        <v>184</v>
      </c>
      <c r="I11" s="65"/>
      <c r="J11" s="66" t="s">
        <v>108</v>
      </c>
    </row>
    <row r="12" spans="1:10" s="51" customFormat="1" ht="45" x14ac:dyDescent="0.2">
      <c r="A12" s="67" t="s">
        <v>126</v>
      </c>
      <c r="B12" s="74" t="s">
        <v>176</v>
      </c>
      <c r="C12" s="68" t="s">
        <v>93</v>
      </c>
      <c r="D12" s="69">
        <v>2710</v>
      </c>
      <c r="E12" s="69">
        <v>2622</v>
      </c>
      <c r="F12" s="69">
        <v>2532</v>
      </c>
      <c r="G12" s="69">
        <f>F12-E12</f>
        <v>-90</v>
      </c>
      <c r="H12" s="70" t="s">
        <v>159</v>
      </c>
      <c r="I12" s="71"/>
      <c r="J12" s="72" t="s">
        <v>108</v>
      </c>
    </row>
    <row r="13" spans="1:10" s="51" customFormat="1" x14ac:dyDescent="0.2">
      <c r="A13" s="88"/>
      <c r="B13" s="82"/>
      <c r="C13" s="80"/>
      <c r="D13" s="81"/>
      <c r="E13" s="81"/>
      <c r="F13" s="81"/>
      <c r="G13" s="81"/>
      <c r="H13" s="82"/>
      <c r="I13" s="83"/>
      <c r="J13" s="84"/>
    </row>
    <row r="14" spans="1:10" ht="16.5" thickBot="1" x14ac:dyDescent="0.3">
      <c r="A14" s="38" t="s">
        <v>6</v>
      </c>
      <c r="B14" s="39" t="s">
        <v>85</v>
      </c>
      <c r="C14" s="39" t="s">
        <v>71</v>
      </c>
      <c r="D14" s="40">
        <f>SUM(D8:D13)</f>
        <v>13200</v>
      </c>
      <c r="E14" s="40">
        <f>SUM(E8:E13)</f>
        <v>12859</v>
      </c>
      <c r="F14" s="40">
        <f>SUM(F8:F13)</f>
        <v>13203</v>
      </c>
      <c r="G14" s="85">
        <f>SUM(G8:G13)</f>
        <v>344</v>
      </c>
      <c r="H14" s="86"/>
      <c r="I14" s="41"/>
      <c r="J14" s="87"/>
    </row>
    <row r="15" spans="1:10" ht="15" customHeight="1" x14ac:dyDescent="0.2">
      <c r="D15" s="4"/>
      <c r="E15" s="4"/>
      <c r="F15" s="5"/>
      <c r="G15" s="5"/>
    </row>
    <row r="16" spans="1:10" ht="15" customHeight="1" x14ac:dyDescent="0.2">
      <c r="D16" s="4"/>
      <c r="E16" s="4"/>
      <c r="F16" s="5"/>
      <c r="G16" s="5"/>
    </row>
    <row r="17" spans="1:10" ht="15" customHeight="1" x14ac:dyDescent="0.2">
      <c r="D17" s="4"/>
      <c r="E17" s="4"/>
      <c r="F17" s="5"/>
      <c r="G17" s="5"/>
    </row>
    <row r="18" spans="1:10" ht="15" customHeight="1" x14ac:dyDescent="0.2">
      <c r="D18" s="4"/>
      <c r="E18" s="4"/>
      <c r="F18" s="5"/>
      <c r="G18" s="5"/>
    </row>
    <row r="19" spans="1:10" ht="15" customHeight="1" x14ac:dyDescent="0.2">
      <c r="D19" s="4"/>
      <c r="E19" s="4"/>
      <c r="F19" s="5"/>
      <c r="G19" s="5"/>
    </row>
    <row r="20" spans="1:10" ht="15" customHeight="1" x14ac:dyDescent="0.2">
      <c r="D20" s="4"/>
      <c r="E20" s="4"/>
      <c r="F20" s="5"/>
      <c r="G20" s="5" t="s">
        <v>11</v>
      </c>
    </row>
    <row r="21" spans="1:10" s="22" customFormat="1" ht="15" customHeight="1" x14ac:dyDescent="0.2">
      <c r="A21" s="21"/>
      <c r="B21" s="21"/>
      <c r="C21" s="21"/>
      <c r="D21" s="4"/>
      <c r="E21" s="4"/>
      <c r="F21" s="5"/>
      <c r="G21" s="5"/>
      <c r="J21" s="4"/>
    </row>
    <row r="22" spans="1:10" s="22" customFormat="1" ht="15" customHeight="1" x14ac:dyDescent="0.2">
      <c r="A22" s="21"/>
      <c r="B22" s="21"/>
      <c r="C22" s="21"/>
      <c r="D22" s="4"/>
      <c r="E22" s="4"/>
      <c r="F22" s="5"/>
      <c r="G22" s="5"/>
      <c r="J22" s="4"/>
    </row>
    <row r="23" spans="1:10" s="22" customFormat="1" ht="15" customHeight="1" x14ac:dyDescent="0.2">
      <c r="A23" s="21"/>
      <c r="B23" s="21"/>
      <c r="C23" s="21"/>
      <c r="D23" s="3"/>
      <c r="E23" s="3"/>
      <c r="F23" s="4"/>
      <c r="G23" s="6"/>
      <c r="J23" s="4"/>
    </row>
    <row r="24" spans="1:10" s="22" customFormat="1" ht="15" customHeight="1" x14ac:dyDescent="0.2">
      <c r="A24" s="21"/>
      <c r="B24" s="21"/>
      <c r="C24" s="21"/>
      <c r="D24" s="3"/>
      <c r="E24" s="3"/>
      <c r="F24" s="4"/>
      <c r="G24" s="6"/>
      <c r="J24" s="4"/>
    </row>
    <row r="25" spans="1:10" s="22" customFormat="1" ht="15" customHeight="1" x14ac:dyDescent="0.2">
      <c r="A25" s="21"/>
      <c r="B25" s="21"/>
      <c r="C25" s="21"/>
      <c r="D25" s="3"/>
      <c r="E25" s="3"/>
      <c r="F25" s="4"/>
      <c r="G25" s="6"/>
      <c r="J25" s="4"/>
    </row>
    <row r="26" spans="1:10" s="22" customFormat="1" ht="15" customHeight="1" x14ac:dyDescent="0.2">
      <c r="A26" s="21"/>
      <c r="B26" s="21"/>
      <c r="C26" s="21"/>
      <c r="D26" s="3"/>
      <c r="E26" s="3"/>
      <c r="F26" s="4"/>
      <c r="G26" s="6"/>
      <c r="J26" s="4"/>
    </row>
    <row r="27" spans="1:10" s="22" customFormat="1" ht="15" customHeight="1" x14ac:dyDescent="0.2">
      <c r="A27" s="21"/>
      <c r="B27" s="21"/>
      <c r="C27" s="21"/>
      <c r="D27" s="3"/>
      <c r="E27" s="3"/>
      <c r="F27" s="4"/>
      <c r="G27" s="6"/>
      <c r="J27" s="4"/>
    </row>
    <row r="28" spans="1:10" s="22" customFormat="1" ht="15" customHeight="1" x14ac:dyDescent="0.2">
      <c r="A28" s="21"/>
      <c r="B28" s="21"/>
      <c r="C28" s="21"/>
      <c r="D28" s="3"/>
      <c r="E28" s="3"/>
      <c r="F28" s="4"/>
      <c r="G28" s="6"/>
      <c r="J28" s="4"/>
    </row>
    <row r="29" spans="1:10" s="22" customFormat="1" ht="15" customHeight="1" x14ac:dyDescent="0.2">
      <c r="A29" s="21"/>
      <c r="B29" s="21"/>
      <c r="C29" s="21"/>
      <c r="D29" s="3"/>
      <c r="E29" s="3"/>
      <c r="F29" s="4"/>
      <c r="G29" s="6"/>
      <c r="J29" s="4"/>
    </row>
    <row r="30" spans="1:10" s="22" customFormat="1" ht="15" customHeight="1" x14ac:dyDescent="0.2">
      <c r="A30" s="21"/>
      <c r="B30" s="21"/>
      <c r="C30" s="21"/>
      <c r="D30" s="3"/>
      <c r="E30" s="3"/>
      <c r="F30" s="4"/>
      <c r="G30" s="6"/>
      <c r="J30" s="4"/>
    </row>
    <row r="31" spans="1:10" s="22" customFormat="1" ht="15" customHeight="1" x14ac:dyDescent="0.2">
      <c r="A31" s="21"/>
      <c r="B31" s="21"/>
      <c r="C31" s="21"/>
      <c r="D31" s="3"/>
      <c r="E31" s="3"/>
      <c r="F31" s="4"/>
      <c r="G31" s="6"/>
      <c r="J31" s="4"/>
    </row>
    <row r="32" spans="1:10" s="22" customFormat="1" ht="15" customHeight="1" x14ac:dyDescent="0.2">
      <c r="A32" s="21"/>
      <c r="B32" s="21"/>
      <c r="C32" s="21"/>
      <c r="D32" s="3"/>
      <c r="E32" s="3"/>
      <c r="F32" s="4"/>
      <c r="G32" s="6"/>
      <c r="J32" s="4"/>
    </row>
    <row r="33" spans="1:10" s="22" customFormat="1" ht="15" customHeight="1" x14ac:dyDescent="0.2">
      <c r="A33" s="21"/>
      <c r="B33" s="21"/>
      <c r="C33" s="21"/>
      <c r="D33" s="3"/>
      <c r="E33" s="3"/>
      <c r="F33" s="4"/>
      <c r="G33" s="6"/>
      <c r="J33" s="4"/>
    </row>
    <row r="34" spans="1:10" s="22" customFormat="1" ht="15" customHeight="1" x14ac:dyDescent="0.2">
      <c r="A34" s="21"/>
      <c r="B34" s="21"/>
      <c r="C34" s="21"/>
      <c r="D34" s="3"/>
      <c r="E34" s="3"/>
      <c r="F34" s="4"/>
      <c r="G34" s="6"/>
      <c r="J34" s="4"/>
    </row>
    <row r="35" spans="1:10" s="22" customFormat="1" ht="15" customHeight="1" x14ac:dyDescent="0.2">
      <c r="A35" s="21"/>
      <c r="B35" s="21"/>
      <c r="C35" s="21"/>
      <c r="D35" s="3"/>
      <c r="E35" s="3"/>
      <c r="F35" s="4"/>
      <c r="G35" s="6"/>
      <c r="J35" s="4"/>
    </row>
    <row r="36" spans="1:10" s="22" customFormat="1" ht="15" customHeight="1" x14ac:dyDescent="0.2">
      <c r="A36" s="21"/>
      <c r="B36" s="21"/>
      <c r="C36" s="21"/>
      <c r="D36" s="3"/>
      <c r="E36" s="3"/>
      <c r="F36" s="4"/>
      <c r="G36" s="6"/>
      <c r="J36" s="4"/>
    </row>
    <row r="37" spans="1:10" s="6" customFormat="1" ht="15" customHeight="1" x14ac:dyDescent="0.2">
      <c r="A37" s="21"/>
      <c r="B37" s="21"/>
      <c r="C37" s="21"/>
      <c r="D37" s="3"/>
      <c r="E37" s="3"/>
      <c r="F37" s="4"/>
      <c r="H37" s="22"/>
      <c r="I37" s="22"/>
      <c r="J37" s="4"/>
    </row>
    <row r="38" spans="1:10" s="6" customFormat="1" ht="15" customHeight="1" x14ac:dyDescent="0.2">
      <c r="A38" s="21"/>
      <c r="B38" s="21"/>
      <c r="C38" s="21"/>
      <c r="D38" s="3"/>
      <c r="E38" s="3"/>
      <c r="F38" s="4"/>
      <c r="H38" s="22"/>
      <c r="I38" s="22"/>
      <c r="J38" s="4"/>
    </row>
    <row r="39" spans="1:10" s="6" customFormat="1" ht="15" customHeight="1" x14ac:dyDescent="0.2">
      <c r="A39" s="21"/>
      <c r="B39" s="21"/>
      <c r="C39" s="21"/>
      <c r="D39" s="3"/>
      <c r="E39" s="3"/>
      <c r="F39" s="4"/>
      <c r="H39" s="22"/>
      <c r="I39" s="22"/>
      <c r="J39" s="4"/>
    </row>
    <row r="40" spans="1:10" s="6" customFormat="1" ht="15" customHeight="1" x14ac:dyDescent="0.2">
      <c r="A40" s="21"/>
      <c r="B40" s="21"/>
      <c r="C40" s="21"/>
      <c r="D40" s="3"/>
      <c r="E40" s="3"/>
      <c r="F40" s="4"/>
      <c r="H40" s="22"/>
      <c r="I40" s="22"/>
      <c r="J40" s="4"/>
    </row>
    <row r="41" spans="1:10" s="6" customFormat="1" ht="15" customHeight="1" x14ac:dyDescent="0.2">
      <c r="A41" s="21"/>
      <c r="B41" s="21"/>
      <c r="C41" s="21"/>
      <c r="D41" s="3"/>
      <c r="E41" s="3"/>
      <c r="F41" s="4"/>
      <c r="H41" s="22"/>
      <c r="I41" s="22"/>
      <c r="J41" s="4"/>
    </row>
    <row r="42" spans="1:10" s="6" customFormat="1" ht="15" customHeight="1" x14ac:dyDescent="0.2">
      <c r="A42" s="21"/>
      <c r="B42" s="21"/>
      <c r="C42" s="21"/>
      <c r="D42" s="3"/>
      <c r="E42" s="3"/>
      <c r="F42" s="4"/>
      <c r="H42" s="22"/>
      <c r="I42" s="22"/>
      <c r="J42" s="4"/>
    </row>
    <row r="43" spans="1:10" s="6" customFormat="1" ht="15" customHeight="1" x14ac:dyDescent="0.2">
      <c r="A43" s="21"/>
      <c r="B43" s="21"/>
      <c r="C43" s="21"/>
      <c r="D43" s="3"/>
      <c r="E43" s="3"/>
      <c r="F43" s="4"/>
      <c r="H43" s="22"/>
      <c r="I43" s="22"/>
      <c r="J43" s="4"/>
    </row>
    <row r="44" spans="1:10" s="6" customFormat="1" ht="15" customHeight="1" x14ac:dyDescent="0.2">
      <c r="A44" s="21"/>
      <c r="B44" s="21"/>
      <c r="C44" s="21"/>
      <c r="D44" s="3"/>
      <c r="E44" s="3"/>
      <c r="F44" s="4"/>
      <c r="H44" s="22"/>
      <c r="I44" s="22"/>
      <c r="J44" s="4"/>
    </row>
    <row r="45" spans="1:10" s="6" customFormat="1" ht="15" customHeight="1" x14ac:dyDescent="0.2">
      <c r="A45" s="21"/>
      <c r="B45" s="21"/>
      <c r="C45" s="21"/>
      <c r="D45" s="3"/>
      <c r="E45" s="3"/>
      <c r="F45" s="4"/>
      <c r="H45" s="22"/>
      <c r="I45" s="22"/>
      <c r="J45" s="4"/>
    </row>
    <row r="46" spans="1:10" s="6" customFormat="1" ht="15" customHeight="1" x14ac:dyDescent="0.2">
      <c r="A46" s="21"/>
      <c r="B46" s="21"/>
      <c r="C46" s="21"/>
      <c r="D46" s="3"/>
      <c r="E46" s="3"/>
      <c r="F46" s="4"/>
      <c r="H46" s="22"/>
      <c r="I46" s="22"/>
      <c r="J46" s="4"/>
    </row>
    <row r="47" spans="1:10" s="6" customFormat="1" ht="15" customHeight="1" x14ac:dyDescent="0.2">
      <c r="A47" s="21"/>
      <c r="B47" s="21"/>
      <c r="C47" s="21"/>
      <c r="D47" s="3"/>
      <c r="E47" s="3"/>
      <c r="F47" s="4"/>
      <c r="H47" s="22"/>
      <c r="I47" s="22"/>
      <c r="J47" s="4"/>
    </row>
    <row r="48" spans="1:10" s="6" customFormat="1" ht="15" customHeight="1" x14ac:dyDescent="0.2">
      <c r="A48" s="21"/>
      <c r="B48" s="21"/>
      <c r="C48" s="21"/>
      <c r="D48" s="3"/>
      <c r="E48" s="3"/>
      <c r="F48" s="4"/>
      <c r="H48" s="22"/>
      <c r="I48" s="22"/>
      <c r="J48" s="4"/>
    </row>
    <row r="49" spans="1:10" s="6" customFormat="1" ht="15" customHeight="1" x14ac:dyDescent="0.2">
      <c r="A49" s="21"/>
      <c r="B49" s="21"/>
      <c r="C49" s="21"/>
      <c r="D49" s="3"/>
      <c r="E49" s="3"/>
      <c r="F49" s="4"/>
      <c r="H49" s="22"/>
      <c r="I49" s="22"/>
      <c r="J49" s="4"/>
    </row>
    <row r="50" spans="1:10" s="6" customFormat="1" ht="15" customHeight="1" x14ac:dyDescent="0.2">
      <c r="A50" s="21"/>
      <c r="B50" s="21"/>
      <c r="C50" s="21"/>
      <c r="D50" s="3"/>
      <c r="E50" s="3"/>
      <c r="F50" s="4"/>
      <c r="H50" s="22"/>
      <c r="I50" s="22"/>
      <c r="J50" s="4"/>
    </row>
    <row r="51" spans="1:10" s="6" customFormat="1" ht="15" customHeight="1" x14ac:dyDescent="0.2">
      <c r="A51" s="21"/>
      <c r="B51" s="21"/>
      <c r="C51" s="21"/>
      <c r="D51" s="3"/>
      <c r="E51" s="3"/>
      <c r="F51" s="4"/>
      <c r="H51" s="22"/>
      <c r="I51" s="22"/>
      <c r="J51" s="4"/>
    </row>
    <row r="52" spans="1:10" s="6" customFormat="1" ht="15" customHeight="1" x14ac:dyDescent="0.2">
      <c r="A52" s="21"/>
      <c r="B52" s="21"/>
      <c r="C52" s="21"/>
      <c r="D52" s="3"/>
      <c r="E52" s="3"/>
      <c r="F52" s="4"/>
      <c r="H52" s="22"/>
      <c r="I52" s="22"/>
      <c r="J52" s="4"/>
    </row>
    <row r="53" spans="1:10" s="6" customFormat="1" ht="15" customHeight="1" x14ac:dyDescent="0.2">
      <c r="A53" s="21"/>
      <c r="B53" s="21"/>
      <c r="C53" s="21"/>
      <c r="D53" s="3"/>
      <c r="E53" s="3"/>
      <c r="F53" s="4"/>
      <c r="H53" s="22"/>
      <c r="I53" s="22"/>
      <c r="J53" s="4"/>
    </row>
    <row r="54" spans="1:10" s="6" customFormat="1" ht="15" customHeight="1" x14ac:dyDescent="0.2">
      <c r="A54" s="21"/>
      <c r="B54" s="21"/>
      <c r="C54" s="21"/>
      <c r="D54" s="3"/>
      <c r="E54" s="3"/>
      <c r="F54" s="4"/>
      <c r="H54" s="22"/>
      <c r="I54" s="22"/>
      <c r="J54" s="4"/>
    </row>
    <row r="55" spans="1:10" s="6" customFormat="1" ht="15" customHeight="1" x14ac:dyDescent="0.2">
      <c r="A55" s="21"/>
      <c r="B55" s="21"/>
      <c r="C55" s="21"/>
      <c r="D55" s="3"/>
      <c r="E55" s="3"/>
      <c r="F55" s="4"/>
      <c r="H55" s="22"/>
      <c r="I55" s="22"/>
      <c r="J55" s="4"/>
    </row>
    <row r="56" spans="1:10" s="6" customFormat="1" ht="15" customHeight="1" x14ac:dyDescent="0.2">
      <c r="A56" s="21"/>
      <c r="B56" s="21"/>
      <c r="C56" s="21"/>
      <c r="D56" s="3"/>
      <c r="E56" s="3"/>
      <c r="F56" s="4"/>
      <c r="H56" s="22"/>
      <c r="I56" s="22"/>
      <c r="J56" s="4"/>
    </row>
    <row r="57" spans="1:10" s="6" customFormat="1" ht="15" customHeight="1" x14ac:dyDescent="0.2">
      <c r="A57" s="21"/>
      <c r="B57" s="21"/>
      <c r="C57" s="21"/>
      <c r="D57" s="3"/>
      <c r="E57" s="3"/>
      <c r="F57" s="4"/>
      <c r="H57" s="22"/>
      <c r="I57" s="22"/>
      <c r="J57" s="4"/>
    </row>
    <row r="58" spans="1:10" s="6" customFormat="1" ht="15" customHeight="1" x14ac:dyDescent="0.2">
      <c r="A58" s="21"/>
      <c r="B58" s="21"/>
      <c r="C58" s="21"/>
      <c r="D58" s="3"/>
      <c r="E58" s="3"/>
      <c r="F58" s="4"/>
      <c r="H58" s="22"/>
      <c r="I58" s="22"/>
      <c r="J58" s="4"/>
    </row>
    <row r="59" spans="1:10" s="6" customFormat="1" ht="15" customHeight="1" x14ac:dyDescent="0.2">
      <c r="A59" s="21"/>
      <c r="B59" s="21"/>
      <c r="C59" s="21"/>
      <c r="D59" s="3"/>
      <c r="E59" s="3"/>
      <c r="F59" s="4"/>
      <c r="H59" s="22"/>
      <c r="I59" s="22"/>
      <c r="J59" s="4"/>
    </row>
    <row r="60" spans="1:10" s="6" customFormat="1" ht="15" customHeight="1" x14ac:dyDescent="0.2">
      <c r="A60" s="21"/>
      <c r="B60" s="21"/>
      <c r="C60" s="21"/>
      <c r="D60" s="3"/>
      <c r="E60" s="3"/>
      <c r="F60" s="4"/>
      <c r="H60" s="22"/>
      <c r="I60" s="22"/>
      <c r="J60" s="4"/>
    </row>
    <row r="61" spans="1:10" s="6" customFormat="1" ht="15" customHeight="1" x14ac:dyDescent="0.2">
      <c r="A61" s="21"/>
      <c r="B61" s="21"/>
      <c r="C61" s="21"/>
      <c r="D61" s="3"/>
      <c r="E61" s="3"/>
      <c r="F61" s="4"/>
      <c r="H61" s="22"/>
      <c r="I61" s="22"/>
      <c r="J61" s="4"/>
    </row>
    <row r="62" spans="1:10" s="6" customFormat="1" ht="15" customHeight="1" x14ac:dyDescent="0.2">
      <c r="A62" s="21"/>
      <c r="B62" s="21"/>
      <c r="C62" s="21"/>
      <c r="D62" s="3"/>
      <c r="E62" s="3"/>
      <c r="F62" s="4"/>
      <c r="H62" s="22"/>
      <c r="I62" s="22"/>
      <c r="J62" s="4"/>
    </row>
    <row r="63" spans="1:10" s="6" customFormat="1" ht="15" customHeight="1" x14ac:dyDescent="0.2">
      <c r="A63" s="21"/>
      <c r="B63" s="21"/>
      <c r="C63" s="21"/>
      <c r="D63" s="3"/>
      <c r="E63" s="3"/>
      <c r="F63" s="4"/>
      <c r="H63" s="22"/>
      <c r="I63" s="22"/>
      <c r="J63" s="4"/>
    </row>
    <row r="64" spans="1:10" s="6" customFormat="1" ht="15" customHeight="1" x14ac:dyDescent="0.2">
      <c r="A64" s="21"/>
      <c r="B64" s="21"/>
      <c r="C64" s="21"/>
      <c r="D64" s="3"/>
      <c r="E64" s="3"/>
      <c r="F64" s="4"/>
      <c r="H64" s="22"/>
      <c r="I64" s="22"/>
      <c r="J64" s="4"/>
    </row>
    <row r="65" spans="1:10" s="6" customFormat="1" ht="15" customHeight="1" x14ac:dyDescent="0.2">
      <c r="A65" s="21"/>
      <c r="B65" s="21"/>
      <c r="C65" s="21"/>
      <c r="D65" s="3"/>
      <c r="E65" s="3"/>
      <c r="F65" s="4"/>
      <c r="H65" s="22"/>
      <c r="I65" s="22"/>
      <c r="J65" s="4"/>
    </row>
    <row r="66" spans="1:10" s="6" customFormat="1" ht="15" customHeight="1" x14ac:dyDescent="0.2">
      <c r="A66" s="21"/>
      <c r="B66" s="21"/>
      <c r="C66" s="21"/>
      <c r="D66" s="3"/>
      <c r="E66" s="3"/>
      <c r="F66" s="4"/>
      <c r="H66" s="22"/>
      <c r="I66" s="22"/>
      <c r="J66" s="4"/>
    </row>
    <row r="67" spans="1:10" s="6" customFormat="1" ht="15" customHeight="1" x14ac:dyDescent="0.2">
      <c r="A67" s="21"/>
      <c r="B67" s="21"/>
      <c r="C67" s="21"/>
      <c r="D67" s="3"/>
      <c r="E67" s="3"/>
      <c r="F67" s="4"/>
      <c r="H67" s="22"/>
      <c r="I67" s="22"/>
      <c r="J67" s="4"/>
    </row>
    <row r="68" spans="1:10" s="6" customFormat="1" ht="15" customHeight="1" x14ac:dyDescent="0.2">
      <c r="A68" s="21"/>
      <c r="B68" s="21"/>
      <c r="C68" s="21"/>
      <c r="D68" s="3"/>
      <c r="E68" s="3"/>
      <c r="F68" s="4"/>
      <c r="H68" s="22"/>
      <c r="I68" s="22"/>
      <c r="J68" s="4"/>
    </row>
    <row r="69" spans="1:10" s="6" customFormat="1" ht="15" customHeight="1" x14ac:dyDescent="0.2">
      <c r="A69" s="21"/>
      <c r="B69" s="21"/>
      <c r="C69" s="21"/>
      <c r="D69" s="3"/>
      <c r="E69" s="3"/>
      <c r="F69" s="4"/>
      <c r="H69" s="22"/>
      <c r="I69" s="22"/>
      <c r="J69" s="4"/>
    </row>
    <row r="70" spans="1:10" s="6" customFormat="1" ht="15" customHeight="1" x14ac:dyDescent="0.2">
      <c r="A70" s="21"/>
      <c r="B70" s="21"/>
      <c r="C70" s="21"/>
      <c r="D70" s="3"/>
      <c r="E70" s="3"/>
      <c r="F70" s="4"/>
      <c r="H70" s="22"/>
      <c r="I70" s="22"/>
      <c r="J70" s="4"/>
    </row>
    <row r="71" spans="1:10" s="6" customFormat="1" ht="15" customHeight="1" x14ac:dyDescent="0.2">
      <c r="A71" s="21"/>
      <c r="B71" s="21"/>
      <c r="C71" s="21"/>
      <c r="D71" s="3"/>
      <c r="E71" s="3"/>
      <c r="F71" s="4"/>
      <c r="H71" s="22"/>
      <c r="I71" s="22"/>
      <c r="J71" s="4"/>
    </row>
    <row r="72" spans="1:10" s="6" customFormat="1" ht="15" customHeight="1" x14ac:dyDescent="0.2">
      <c r="A72" s="21"/>
      <c r="B72" s="21"/>
      <c r="C72" s="21"/>
      <c r="D72" s="3"/>
      <c r="E72" s="3"/>
      <c r="F72" s="4"/>
      <c r="H72" s="22"/>
      <c r="I72" s="22"/>
      <c r="J72" s="4"/>
    </row>
    <row r="73" spans="1:10" s="6" customFormat="1" ht="15" customHeight="1" x14ac:dyDescent="0.2">
      <c r="A73" s="21"/>
      <c r="B73" s="21"/>
      <c r="C73" s="21"/>
      <c r="D73" s="3"/>
      <c r="E73" s="3"/>
      <c r="F73" s="4"/>
      <c r="H73" s="22"/>
      <c r="I73" s="22"/>
      <c r="J73" s="4"/>
    </row>
    <row r="74" spans="1:10" s="6" customFormat="1" ht="15" customHeight="1" x14ac:dyDescent="0.2">
      <c r="A74" s="21"/>
      <c r="B74" s="21"/>
      <c r="C74" s="21"/>
      <c r="D74" s="3"/>
      <c r="E74" s="3"/>
      <c r="F74" s="4"/>
      <c r="H74" s="22"/>
      <c r="I74" s="22"/>
      <c r="J74" s="4"/>
    </row>
    <row r="75" spans="1:10" s="6" customFormat="1" ht="15" customHeight="1" x14ac:dyDescent="0.2">
      <c r="A75" s="21"/>
      <c r="B75" s="21"/>
      <c r="C75" s="21"/>
      <c r="D75" s="3"/>
      <c r="E75" s="3"/>
      <c r="F75" s="4"/>
      <c r="H75" s="22"/>
      <c r="I75" s="22"/>
      <c r="J75" s="4"/>
    </row>
    <row r="76" spans="1:10" s="6" customFormat="1" ht="15" customHeight="1" x14ac:dyDescent="0.2">
      <c r="A76" s="21"/>
      <c r="B76" s="21"/>
      <c r="C76" s="21"/>
      <c r="D76" s="3"/>
      <c r="E76" s="3"/>
      <c r="F76" s="4"/>
      <c r="H76" s="22"/>
      <c r="I76" s="22"/>
      <c r="J76" s="4"/>
    </row>
    <row r="77" spans="1:10" s="6" customFormat="1" ht="15" customHeight="1" x14ac:dyDescent="0.2">
      <c r="A77" s="21"/>
      <c r="B77" s="21"/>
      <c r="C77" s="21"/>
      <c r="D77" s="3"/>
      <c r="E77" s="3"/>
      <c r="F77" s="4"/>
      <c r="H77" s="22"/>
      <c r="I77" s="22"/>
      <c r="J77" s="4"/>
    </row>
    <row r="78" spans="1:10" s="6" customFormat="1" ht="15" customHeight="1" x14ac:dyDescent="0.2">
      <c r="A78" s="21"/>
      <c r="B78" s="21"/>
      <c r="C78" s="21"/>
      <c r="D78" s="3"/>
      <c r="E78" s="3"/>
      <c r="F78" s="4"/>
      <c r="H78" s="22"/>
      <c r="I78" s="22"/>
      <c r="J78" s="4"/>
    </row>
    <row r="79" spans="1:10" s="6" customFormat="1" ht="15" customHeight="1" x14ac:dyDescent="0.2">
      <c r="A79" s="21"/>
      <c r="B79" s="21"/>
      <c r="C79" s="21"/>
      <c r="D79" s="3"/>
      <c r="E79" s="3"/>
      <c r="F79" s="4"/>
      <c r="H79" s="22"/>
      <c r="I79" s="22"/>
      <c r="J79" s="4"/>
    </row>
    <row r="80" spans="1:10" s="6" customFormat="1" ht="15" customHeight="1" x14ac:dyDescent="0.2">
      <c r="A80" s="21"/>
      <c r="B80" s="21"/>
      <c r="C80" s="21"/>
      <c r="D80" s="3"/>
      <c r="E80" s="3"/>
      <c r="F80" s="4"/>
      <c r="H80" s="22"/>
      <c r="I80" s="22"/>
      <c r="J80" s="4"/>
    </row>
    <row r="81" spans="1:10" s="6" customFormat="1" ht="15" customHeight="1" x14ac:dyDescent="0.2">
      <c r="A81" s="21"/>
      <c r="B81" s="21"/>
      <c r="C81" s="21"/>
      <c r="D81" s="3"/>
      <c r="E81" s="3"/>
      <c r="F81" s="4"/>
      <c r="H81" s="22"/>
      <c r="I81" s="22"/>
      <c r="J81" s="4"/>
    </row>
    <row r="82" spans="1:10" s="6" customFormat="1" ht="15" customHeight="1" x14ac:dyDescent="0.2">
      <c r="A82" s="21"/>
      <c r="B82" s="21"/>
      <c r="C82" s="21"/>
      <c r="D82" s="3"/>
      <c r="E82" s="3"/>
      <c r="F82" s="4"/>
      <c r="H82" s="22"/>
      <c r="I82" s="22"/>
      <c r="J82" s="4"/>
    </row>
    <row r="83" spans="1:10" s="6" customFormat="1" ht="15" customHeight="1" x14ac:dyDescent="0.2">
      <c r="A83" s="21"/>
      <c r="B83" s="21"/>
      <c r="C83" s="21"/>
      <c r="D83" s="3"/>
      <c r="E83" s="3"/>
      <c r="F83" s="4"/>
      <c r="H83" s="22"/>
      <c r="I83" s="22"/>
      <c r="J83" s="4"/>
    </row>
    <row r="84" spans="1:10" s="6" customFormat="1" ht="15" customHeight="1" x14ac:dyDescent="0.2">
      <c r="A84" s="21"/>
      <c r="B84" s="21"/>
      <c r="C84" s="21"/>
      <c r="D84" s="3"/>
      <c r="E84" s="3"/>
      <c r="F84" s="4"/>
      <c r="H84" s="22"/>
      <c r="I84" s="22"/>
      <c r="J84" s="4"/>
    </row>
    <row r="85" spans="1:10" s="6" customFormat="1" ht="15" customHeight="1" x14ac:dyDescent="0.2">
      <c r="A85" s="21"/>
      <c r="B85" s="21"/>
      <c r="C85" s="21"/>
      <c r="D85" s="3"/>
      <c r="E85" s="3"/>
      <c r="F85" s="4"/>
      <c r="H85" s="22"/>
      <c r="I85" s="22"/>
      <c r="J85" s="4"/>
    </row>
    <row r="86" spans="1:10" s="6" customFormat="1" ht="15" customHeight="1" x14ac:dyDescent="0.2">
      <c r="A86" s="21"/>
      <c r="B86" s="21"/>
      <c r="C86" s="21"/>
      <c r="D86" s="3"/>
      <c r="E86" s="3"/>
      <c r="F86" s="4"/>
      <c r="H86" s="22"/>
      <c r="I86" s="22"/>
      <c r="J86" s="4"/>
    </row>
    <row r="87" spans="1:10" s="6" customFormat="1" ht="15" customHeight="1" x14ac:dyDescent="0.2">
      <c r="A87" s="21"/>
      <c r="B87" s="21"/>
      <c r="C87" s="21"/>
      <c r="D87" s="3"/>
      <c r="E87" s="3"/>
      <c r="F87" s="4"/>
      <c r="H87" s="22"/>
      <c r="I87" s="22"/>
      <c r="J87" s="4"/>
    </row>
    <row r="88" spans="1:10" s="6" customFormat="1" ht="15" customHeight="1" x14ac:dyDescent="0.2">
      <c r="A88" s="21"/>
      <c r="B88" s="21"/>
      <c r="C88" s="21"/>
      <c r="D88" s="3"/>
      <c r="E88" s="3"/>
      <c r="F88" s="4"/>
      <c r="H88" s="22"/>
      <c r="I88" s="22"/>
      <c r="J88" s="4"/>
    </row>
    <row r="89" spans="1:10" s="6" customFormat="1" ht="15" customHeight="1" x14ac:dyDescent="0.2">
      <c r="A89" s="21"/>
      <c r="B89" s="21"/>
      <c r="C89" s="21"/>
      <c r="D89" s="3"/>
      <c r="E89" s="3"/>
      <c r="F89" s="4"/>
      <c r="H89" s="22"/>
      <c r="I89" s="22"/>
      <c r="J89" s="4"/>
    </row>
    <row r="90" spans="1:10" s="6" customFormat="1" ht="15" customHeight="1" x14ac:dyDescent="0.2">
      <c r="A90" s="21"/>
      <c r="B90" s="21"/>
      <c r="C90" s="21"/>
      <c r="D90" s="3"/>
      <c r="E90" s="3"/>
      <c r="F90" s="4"/>
      <c r="H90" s="22"/>
      <c r="I90" s="22"/>
      <c r="J90" s="4"/>
    </row>
    <row r="91" spans="1:10" s="6" customFormat="1" ht="15" customHeight="1" x14ac:dyDescent="0.2">
      <c r="A91" s="21"/>
      <c r="B91" s="21"/>
      <c r="C91" s="21"/>
      <c r="D91" s="3"/>
      <c r="E91" s="3"/>
      <c r="F91" s="4"/>
      <c r="H91" s="22"/>
      <c r="I91" s="22"/>
      <c r="J91" s="4"/>
    </row>
    <row r="92" spans="1:10" s="6" customFormat="1" ht="15" customHeight="1" x14ac:dyDescent="0.2">
      <c r="A92" s="21"/>
      <c r="B92" s="21"/>
      <c r="C92" s="21"/>
      <c r="D92" s="3"/>
      <c r="E92" s="3"/>
      <c r="F92" s="4"/>
      <c r="H92" s="22"/>
      <c r="I92" s="22"/>
      <c r="J92" s="4"/>
    </row>
    <row r="93" spans="1:10" s="6" customFormat="1" ht="15" customHeight="1" x14ac:dyDescent="0.2">
      <c r="A93" s="21"/>
      <c r="B93" s="21"/>
      <c r="C93" s="21"/>
      <c r="D93" s="3"/>
      <c r="E93" s="3"/>
      <c r="F93" s="4"/>
      <c r="H93" s="22"/>
      <c r="I93" s="22"/>
      <c r="J93" s="4"/>
    </row>
    <row r="94" spans="1:10" s="6" customFormat="1" ht="15" customHeight="1" x14ac:dyDescent="0.2">
      <c r="A94" s="21"/>
      <c r="B94" s="21"/>
      <c r="C94" s="21"/>
      <c r="D94" s="3"/>
      <c r="E94" s="3"/>
      <c r="F94" s="4"/>
      <c r="H94" s="22"/>
      <c r="I94" s="22"/>
      <c r="J94" s="4"/>
    </row>
    <row r="95" spans="1:10" s="6" customFormat="1" ht="15" customHeight="1" x14ac:dyDescent="0.2">
      <c r="A95" s="21"/>
      <c r="B95" s="21"/>
      <c r="C95" s="21"/>
      <c r="D95" s="3"/>
      <c r="E95" s="3"/>
      <c r="F95" s="4"/>
      <c r="H95" s="22"/>
      <c r="I95" s="22"/>
      <c r="J95" s="4"/>
    </row>
    <row r="96" spans="1:10" s="6" customFormat="1" ht="15" customHeight="1" x14ac:dyDescent="0.2">
      <c r="A96" s="21"/>
      <c r="B96" s="21"/>
      <c r="C96" s="21"/>
      <c r="D96" s="3"/>
      <c r="E96" s="3"/>
      <c r="F96" s="4"/>
      <c r="H96" s="22"/>
      <c r="I96" s="22"/>
      <c r="J96" s="4"/>
    </row>
    <row r="97" spans="1:10" s="6" customFormat="1" ht="15" customHeight="1" x14ac:dyDescent="0.2">
      <c r="A97" s="21"/>
      <c r="B97" s="21"/>
      <c r="C97" s="21"/>
      <c r="D97" s="3"/>
      <c r="E97" s="3"/>
      <c r="F97" s="4"/>
      <c r="H97" s="22"/>
      <c r="I97" s="22"/>
      <c r="J97" s="4"/>
    </row>
    <row r="98" spans="1:10" s="6" customFormat="1" ht="15" customHeight="1" x14ac:dyDescent="0.2">
      <c r="A98" s="21"/>
      <c r="B98" s="21"/>
      <c r="C98" s="21"/>
      <c r="D98" s="3"/>
      <c r="E98" s="3"/>
      <c r="F98" s="4"/>
      <c r="H98" s="22"/>
      <c r="I98" s="22"/>
      <c r="J98" s="4"/>
    </row>
    <row r="99" spans="1:10" s="6" customFormat="1" ht="15" customHeight="1" x14ac:dyDescent="0.2">
      <c r="A99" s="21"/>
      <c r="B99" s="21"/>
      <c r="C99" s="21"/>
      <c r="D99" s="3"/>
      <c r="E99" s="3"/>
      <c r="F99" s="4"/>
      <c r="H99" s="22"/>
      <c r="I99" s="22"/>
      <c r="J99" s="4"/>
    </row>
    <row r="100" spans="1:10" s="6" customFormat="1" ht="15" customHeight="1" x14ac:dyDescent="0.2">
      <c r="A100" s="21"/>
      <c r="B100" s="21"/>
      <c r="C100" s="21" t="s">
        <v>108</v>
      </c>
      <c r="D100" s="3">
        <f>SUMIF($J$8:$J$13,"="&amp;$C100,$D$8:$D$13)</f>
        <v>13200</v>
      </c>
      <c r="E100" s="3">
        <f t="shared" ref="E100:G103" si="0">SUMIF($J$8:$J$13,"="&amp;$C100,E$8:E$13)</f>
        <v>12859</v>
      </c>
      <c r="F100" s="3">
        <f t="shared" si="0"/>
        <v>13203</v>
      </c>
      <c r="G100" s="3">
        <f t="shared" si="0"/>
        <v>344</v>
      </c>
      <c r="H100" s="22"/>
      <c r="I100" s="22"/>
      <c r="J100" s="4"/>
    </row>
    <row r="101" spans="1:10" s="6" customFormat="1" ht="15" customHeight="1" x14ac:dyDescent="0.2">
      <c r="A101" s="21"/>
      <c r="B101" s="21"/>
      <c r="C101" s="21" t="s">
        <v>148</v>
      </c>
      <c r="D101" s="3">
        <f>SUMIF($J$8:$J$13,"="&amp;$C101,$D$8:$D$13)</f>
        <v>0</v>
      </c>
      <c r="E101" s="3">
        <f t="shared" si="0"/>
        <v>0</v>
      </c>
      <c r="F101" s="3">
        <f t="shared" si="0"/>
        <v>0</v>
      </c>
      <c r="G101" s="3">
        <f t="shared" si="0"/>
        <v>0</v>
      </c>
      <c r="H101" s="22"/>
      <c r="I101" s="22"/>
      <c r="J101" s="4"/>
    </row>
    <row r="102" spans="1:10" s="6" customFormat="1" ht="15" customHeight="1" x14ac:dyDescent="0.2">
      <c r="A102" s="21"/>
      <c r="B102" s="21"/>
      <c r="C102" s="21" t="s">
        <v>174</v>
      </c>
      <c r="D102" s="3">
        <f>SUMIF($J$8:$J$13,"="&amp;$C102,$D$8:$D$13)</f>
        <v>0</v>
      </c>
      <c r="E102" s="3">
        <f t="shared" si="0"/>
        <v>0</v>
      </c>
      <c r="F102" s="3">
        <f t="shared" si="0"/>
        <v>0</v>
      </c>
      <c r="G102" s="3">
        <f t="shared" si="0"/>
        <v>0</v>
      </c>
      <c r="H102" s="22"/>
      <c r="I102" s="22"/>
      <c r="J102" s="4"/>
    </row>
    <row r="103" spans="1:10" s="6" customFormat="1" ht="15" customHeight="1" x14ac:dyDescent="0.2">
      <c r="A103" s="21"/>
      <c r="B103" s="21"/>
      <c r="C103" s="21" t="s">
        <v>110</v>
      </c>
      <c r="D103" s="3">
        <f>SUMIF($J$8:$J$13,"="&amp;$C103,$D$8:$D$13)</f>
        <v>0</v>
      </c>
      <c r="E103" s="3">
        <f t="shared" si="0"/>
        <v>0</v>
      </c>
      <c r="F103" s="3">
        <f t="shared" si="0"/>
        <v>0</v>
      </c>
      <c r="G103" s="3">
        <f t="shared" si="0"/>
        <v>0</v>
      </c>
      <c r="H103" s="22"/>
      <c r="I103" s="22"/>
      <c r="J103" s="4"/>
    </row>
    <row r="104" spans="1:10" s="6" customFormat="1" ht="15" customHeight="1" x14ac:dyDescent="0.2">
      <c r="A104" s="21"/>
      <c r="B104" s="21"/>
      <c r="C104" s="21"/>
      <c r="D104" s="3"/>
      <c r="E104" s="3"/>
      <c r="F104" s="4"/>
      <c r="H104" s="22"/>
      <c r="I104" s="22"/>
      <c r="J104" s="4"/>
    </row>
    <row r="105" spans="1:10" s="6" customFormat="1" ht="15" customHeight="1" x14ac:dyDescent="0.2">
      <c r="A105" s="21"/>
      <c r="B105" s="21"/>
      <c r="C105" s="21"/>
      <c r="D105" s="3"/>
      <c r="E105" s="3"/>
      <c r="F105" s="4"/>
      <c r="H105" s="22"/>
      <c r="I105" s="22"/>
      <c r="J105" s="4"/>
    </row>
    <row r="106" spans="1:10" s="6" customFormat="1" ht="15" customHeight="1" x14ac:dyDescent="0.2">
      <c r="A106" s="21"/>
      <c r="B106" s="21"/>
      <c r="C106" s="21"/>
      <c r="D106" s="3"/>
      <c r="E106" s="3"/>
      <c r="F106" s="4"/>
      <c r="H106" s="22"/>
      <c r="I106" s="22"/>
      <c r="J106" s="4"/>
    </row>
    <row r="107" spans="1:10" s="6" customFormat="1" ht="15" customHeight="1" x14ac:dyDescent="0.2">
      <c r="A107" s="21"/>
      <c r="B107" s="21"/>
      <c r="C107" s="21"/>
      <c r="D107" s="3"/>
      <c r="E107" s="3"/>
      <c r="F107" s="4"/>
      <c r="H107" s="22"/>
      <c r="I107" s="22"/>
      <c r="J107" s="4"/>
    </row>
    <row r="108" spans="1:10" s="6" customFormat="1" ht="15" customHeight="1" x14ac:dyDescent="0.2">
      <c r="A108" s="21"/>
      <c r="B108" s="21"/>
      <c r="C108" s="21"/>
      <c r="D108" s="3"/>
      <c r="E108" s="3"/>
      <c r="F108" s="4"/>
      <c r="H108" s="22"/>
      <c r="I108" s="22"/>
      <c r="J108" s="4"/>
    </row>
    <row r="109" spans="1:10" s="6" customFormat="1" ht="15" customHeight="1" x14ac:dyDescent="0.2">
      <c r="A109" s="21"/>
      <c r="B109" s="21"/>
      <c r="C109" s="21"/>
      <c r="D109" s="3"/>
      <c r="E109" s="3"/>
      <c r="F109" s="4"/>
      <c r="H109" s="22"/>
      <c r="I109" s="22"/>
      <c r="J109" s="4"/>
    </row>
    <row r="110" spans="1:10" s="6" customFormat="1" ht="15" customHeight="1" x14ac:dyDescent="0.2">
      <c r="A110" s="21"/>
      <c r="B110" s="21"/>
      <c r="C110" s="21"/>
      <c r="D110" s="3"/>
      <c r="E110" s="3"/>
      <c r="F110" s="4"/>
      <c r="H110" s="22"/>
      <c r="I110" s="22"/>
      <c r="J110" s="4"/>
    </row>
    <row r="111" spans="1:10" s="6" customFormat="1" ht="15" customHeight="1" x14ac:dyDescent="0.2">
      <c r="A111" s="21"/>
      <c r="B111" s="21"/>
      <c r="C111" s="21"/>
      <c r="D111" s="3"/>
      <c r="E111" s="3"/>
      <c r="F111" s="4"/>
      <c r="H111" s="22"/>
      <c r="I111" s="22"/>
      <c r="J111" s="4"/>
    </row>
    <row r="112" spans="1:10" s="6" customFormat="1" ht="15" customHeight="1" x14ac:dyDescent="0.2">
      <c r="A112" s="21"/>
      <c r="B112" s="21"/>
      <c r="C112" s="21"/>
      <c r="D112" s="3"/>
      <c r="E112" s="3"/>
      <c r="F112" s="4"/>
      <c r="H112" s="22"/>
      <c r="I112" s="22"/>
      <c r="J112" s="4"/>
    </row>
    <row r="113" spans="1:10" s="6" customFormat="1" ht="15" customHeight="1" x14ac:dyDescent="0.2">
      <c r="A113" s="21"/>
      <c r="B113" s="21"/>
      <c r="C113" s="21"/>
      <c r="D113" s="3"/>
      <c r="E113" s="3"/>
      <c r="F113" s="4"/>
      <c r="H113" s="22"/>
      <c r="I113" s="22"/>
      <c r="J113" s="4"/>
    </row>
    <row r="114" spans="1:10" s="6" customFormat="1" ht="15" customHeight="1" x14ac:dyDescent="0.2">
      <c r="A114" s="21"/>
      <c r="B114" s="21"/>
      <c r="C114" s="21"/>
      <c r="D114" s="3"/>
      <c r="E114" s="3"/>
      <c r="F114" s="4"/>
      <c r="H114" s="22"/>
      <c r="I114" s="22"/>
      <c r="J114" s="4"/>
    </row>
    <row r="115" spans="1:10" s="6" customFormat="1" ht="15" customHeight="1" x14ac:dyDescent="0.2">
      <c r="A115" s="21"/>
      <c r="B115" s="21"/>
      <c r="C115" s="21"/>
      <c r="D115" s="3"/>
      <c r="E115" s="3"/>
      <c r="F115" s="4"/>
      <c r="H115" s="22"/>
      <c r="I115" s="22"/>
      <c r="J115" s="4"/>
    </row>
    <row r="116" spans="1:10" s="6" customFormat="1" ht="15" customHeight="1" x14ac:dyDescent="0.2">
      <c r="A116" s="21"/>
      <c r="B116" s="21"/>
      <c r="C116" s="21"/>
      <c r="D116" s="3"/>
      <c r="E116" s="3"/>
      <c r="F116" s="4"/>
      <c r="H116" s="22"/>
      <c r="I116" s="22"/>
      <c r="J116" s="4"/>
    </row>
    <row r="117" spans="1:10" s="6" customFormat="1" ht="15" customHeight="1" x14ac:dyDescent="0.2">
      <c r="A117" s="21"/>
      <c r="B117" s="21"/>
      <c r="C117" s="21"/>
      <c r="D117" s="3"/>
      <c r="E117" s="3"/>
      <c r="F117" s="4"/>
      <c r="H117" s="22"/>
      <c r="I117" s="22"/>
      <c r="J117" s="4"/>
    </row>
    <row r="118" spans="1:10" s="6" customFormat="1" ht="15" customHeight="1" x14ac:dyDescent="0.2">
      <c r="A118" s="21"/>
      <c r="B118" s="21"/>
      <c r="C118" s="21"/>
      <c r="D118" s="3"/>
      <c r="E118" s="3"/>
      <c r="F118" s="4"/>
      <c r="H118" s="22"/>
      <c r="I118" s="22"/>
      <c r="J118" s="4"/>
    </row>
    <row r="119" spans="1:10" s="6" customFormat="1" ht="15" customHeight="1" x14ac:dyDescent="0.2">
      <c r="A119" s="21"/>
      <c r="B119" s="21"/>
      <c r="C119" s="21"/>
      <c r="D119" s="3"/>
      <c r="E119" s="3"/>
      <c r="F119" s="4"/>
      <c r="H119" s="22"/>
      <c r="I119" s="22"/>
      <c r="J119" s="4"/>
    </row>
    <row r="120" spans="1:10" s="6" customFormat="1" ht="15" customHeight="1" x14ac:dyDescent="0.2">
      <c r="A120" s="21"/>
      <c r="B120" s="21"/>
      <c r="C120" s="21"/>
      <c r="D120" s="3"/>
      <c r="E120" s="3"/>
      <c r="F120" s="4"/>
      <c r="H120" s="22"/>
      <c r="I120" s="22"/>
      <c r="J120" s="4"/>
    </row>
    <row r="121" spans="1:10" s="6" customFormat="1" ht="15" customHeight="1" x14ac:dyDescent="0.2">
      <c r="A121" s="21"/>
      <c r="B121" s="21"/>
      <c r="C121" s="21"/>
      <c r="D121" s="3"/>
      <c r="E121" s="3"/>
      <c r="F121" s="4"/>
      <c r="H121" s="22"/>
      <c r="I121" s="22"/>
      <c r="J121" s="4"/>
    </row>
    <row r="122" spans="1:10" s="6" customFormat="1" ht="15" customHeight="1" x14ac:dyDescent="0.2">
      <c r="A122" s="21"/>
      <c r="B122" s="21"/>
      <c r="C122" s="21"/>
      <c r="D122" s="3"/>
      <c r="E122" s="3"/>
      <c r="F122" s="4"/>
      <c r="H122" s="22"/>
      <c r="I122" s="22"/>
      <c r="J122" s="4"/>
    </row>
    <row r="123" spans="1:10" s="6" customFormat="1" ht="15" customHeight="1" x14ac:dyDescent="0.2">
      <c r="A123" s="21"/>
      <c r="B123" s="21"/>
      <c r="C123" s="21"/>
      <c r="D123" s="3"/>
      <c r="E123" s="3"/>
      <c r="F123" s="4"/>
      <c r="H123" s="22"/>
      <c r="I123" s="22"/>
      <c r="J123" s="4"/>
    </row>
    <row r="124" spans="1:10" s="6" customFormat="1" ht="15" customHeight="1" x14ac:dyDescent="0.2">
      <c r="A124" s="21"/>
      <c r="B124" s="21"/>
      <c r="C124" s="21"/>
      <c r="D124" s="3"/>
      <c r="E124" s="3"/>
      <c r="F124" s="4"/>
      <c r="H124" s="22"/>
      <c r="I124" s="22"/>
      <c r="J124" s="4"/>
    </row>
    <row r="125" spans="1:10" s="6" customFormat="1" ht="15" customHeight="1" x14ac:dyDescent="0.2">
      <c r="A125" s="21"/>
      <c r="B125" s="21"/>
      <c r="C125" s="21"/>
      <c r="D125" s="3"/>
      <c r="E125" s="3"/>
      <c r="F125" s="4"/>
      <c r="H125" s="22"/>
      <c r="I125" s="22"/>
      <c r="J125" s="4"/>
    </row>
    <row r="126" spans="1:10" s="6" customFormat="1" ht="15" customHeight="1" x14ac:dyDescent="0.2">
      <c r="A126" s="21"/>
      <c r="B126" s="21"/>
      <c r="C126" s="21"/>
      <c r="D126" s="3"/>
      <c r="E126" s="3"/>
      <c r="F126" s="4"/>
      <c r="H126" s="22"/>
      <c r="I126" s="22"/>
      <c r="J126" s="4"/>
    </row>
    <row r="127" spans="1:10" s="6" customFormat="1" ht="15" customHeight="1" x14ac:dyDescent="0.2">
      <c r="A127" s="21"/>
      <c r="B127" s="21"/>
      <c r="C127" s="21"/>
      <c r="D127" s="3"/>
      <c r="E127" s="3"/>
      <c r="F127" s="4"/>
      <c r="H127" s="22"/>
      <c r="I127" s="22"/>
      <c r="J127" s="4"/>
    </row>
    <row r="128" spans="1:10" s="6" customFormat="1" ht="15" customHeight="1" x14ac:dyDescent="0.2">
      <c r="A128" s="21"/>
      <c r="B128" s="21"/>
      <c r="C128" s="21"/>
      <c r="D128" s="3"/>
      <c r="E128" s="3"/>
      <c r="F128" s="4"/>
      <c r="H128" s="22"/>
      <c r="I128" s="22"/>
      <c r="J128" s="4"/>
    </row>
    <row r="129" spans="1:10" s="6" customFormat="1" ht="15" customHeight="1" x14ac:dyDescent="0.2">
      <c r="A129" s="21"/>
      <c r="B129" s="21"/>
      <c r="C129" s="21"/>
      <c r="D129" s="3"/>
      <c r="E129" s="3"/>
      <c r="F129" s="4"/>
      <c r="H129" s="22"/>
      <c r="I129" s="22"/>
      <c r="J129" s="4"/>
    </row>
    <row r="130" spans="1:10" s="6" customFormat="1" ht="15" customHeight="1" x14ac:dyDescent="0.2">
      <c r="A130" s="21"/>
      <c r="B130" s="21"/>
      <c r="C130" s="21"/>
      <c r="D130" s="3"/>
      <c r="E130" s="3"/>
      <c r="F130" s="4"/>
      <c r="H130" s="22"/>
      <c r="I130" s="22"/>
      <c r="J130" s="4"/>
    </row>
    <row r="131" spans="1:10" s="6" customFormat="1" ht="15" customHeight="1" x14ac:dyDescent="0.2">
      <c r="A131" s="21"/>
      <c r="B131" s="21"/>
      <c r="C131" s="21"/>
      <c r="D131" s="3"/>
      <c r="E131" s="3"/>
      <c r="F131" s="4"/>
      <c r="H131" s="22"/>
      <c r="I131" s="22"/>
      <c r="J131" s="4"/>
    </row>
    <row r="132" spans="1:10" s="6" customFormat="1" ht="15" customHeight="1" x14ac:dyDescent="0.2">
      <c r="A132" s="21"/>
      <c r="B132" s="21"/>
      <c r="C132" s="21"/>
      <c r="D132" s="3"/>
      <c r="E132" s="3"/>
      <c r="F132" s="4"/>
      <c r="H132" s="22"/>
      <c r="I132" s="22"/>
      <c r="J132" s="4"/>
    </row>
    <row r="133" spans="1:10" s="6" customFormat="1" ht="15" customHeight="1" x14ac:dyDescent="0.2">
      <c r="A133" s="21"/>
      <c r="B133" s="21"/>
      <c r="C133" s="21"/>
      <c r="D133" s="3"/>
      <c r="E133" s="3"/>
      <c r="F133" s="4"/>
      <c r="H133" s="22"/>
      <c r="I133" s="22"/>
      <c r="J133" s="4"/>
    </row>
    <row r="134" spans="1:10" s="6" customFormat="1" ht="15" customHeight="1" x14ac:dyDescent="0.2">
      <c r="A134" s="21"/>
      <c r="B134" s="21"/>
      <c r="C134" s="21"/>
      <c r="D134" s="3"/>
      <c r="E134" s="3"/>
      <c r="F134" s="4"/>
      <c r="H134" s="22"/>
      <c r="I134" s="22"/>
      <c r="J134" s="4"/>
    </row>
    <row r="135" spans="1:10" s="6" customFormat="1" ht="15" customHeight="1" x14ac:dyDescent="0.2">
      <c r="A135" s="21"/>
      <c r="B135" s="21"/>
      <c r="C135" s="21"/>
      <c r="D135" s="3"/>
      <c r="E135" s="3"/>
      <c r="F135" s="4"/>
      <c r="H135" s="22"/>
      <c r="I135" s="22"/>
      <c r="J135" s="4"/>
    </row>
    <row r="136" spans="1:10" s="6" customFormat="1" ht="15" customHeight="1" x14ac:dyDescent="0.2">
      <c r="A136" s="21"/>
      <c r="B136" s="21"/>
      <c r="C136" s="21"/>
      <c r="D136" s="3"/>
      <c r="E136" s="3"/>
      <c r="F136" s="4"/>
      <c r="H136" s="22"/>
      <c r="I136" s="22"/>
      <c r="J136" s="4"/>
    </row>
    <row r="137" spans="1:10" s="6" customFormat="1" ht="15" customHeight="1" x14ac:dyDescent="0.2">
      <c r="A137" s="21"/>
      <c r="B137" s="21"/>
      <c r="C137" s="21"/>
      <c r="D137" s="3"/>
      <c r="E137" s="3"/>
      <c r="F137" s="4"/>
      <c r="H137" s="22"/>
      <c r="I137" s="22"/>
      <c r="J137" s="4"/>
    </row>
    <row r="138" spans="1:10" s="6" customFormat="1" ht="15" customHeight="1" x14ac:dyDescent="0.2">
      <c r="A138" s="21"/>
      <c r="B138" s="21"/>
      <c r="C138" s="21"/>
      <c r="D138" s="3"/>
      <c r="E138" s="3"/>
      <c r="F138" s="4"/>
      <c r="H138" s="22"/>
      <c r="I138" s="22"/>
      <c r="J138" s="4"/>
    </row>
    <row r="139" spans="1:10" s="6" customFormat="1" ht="15" customHeight="1" x14ac:dyDescent="0.2">
      <c r="A139" s="21"/>
      <c r="B139" s="21"/>
      <c r="C139" s="21"/>
      <c r="D139" s="3"/>
      <c r="E139" s="3"/>
      <c r="F139" s="4"/>
      <c r="H139" s="22"/>
      <c r="I139" s="22"/>
      <c r="J139" s="4"/>
    </row>
    <row r="140" spans="1:10" s="6" customFormat="1" ht="15" customHeight="1" x14ac:dyDescent="0.2">
      <c r="A140" s="21"/>
      <c r="B140" s="21"/>
      <c r="C140" s="21"/>
      <c r="D140" s="3"/>
      <c r="E140" s="3"/>
      <c r="F140" s="4"/>
      <c r="H140" s="22"/>
      <c r="I140" s="22"/>
      <c r="J140" s="4"/>
    </row>
    <row r="141" spans="1:10" s="6" customFormat="1" ht="15" customHeight="1" x14ac:dyDescent="0.2">
      <c r="A141" s="21"/>
      <c r="B141" s="21"/>
      <c r="C141" s="21"/>
      <c r="D141" s="3"/>
      <c r="E141" s="3"/>
      <c r="F141" s="4"/>
      <c r="H141" s="22"/>
      <c r="I141" s="22"/>
      <c r="J141" s="4"/>
    </row>
    <row r="142" spans="1:10" s="6" customFormat="1" ht="15" customHeight="1" x14ac:dyDescent="0.2">
      <c r="A142" s="21"/>
      <c r="B142" s="21"/>
      <c r="C142" s="21"/>
      <c r="D142" s="3"/>
      <c r="E142" s="3"/>
      <c r="F142" s="4"/>
      <c r="H142" s="22"/>
      <c r="I142" s="22"/>
      <c r="J142" s="4"/>
    </row>
    <row r="143" spans="1:10" s="6" customFormat="1" ht="15" customHeight="1" x14ac:dyDescent="0.2">
      <c r="A143" s="21"/>
      <c r="B143" s="21"/>
      <c r="C143" s="21"/>
      <c r="D143" s="3"/>
      <c r="E143" s="3"/>
      <c r="F143" s="4"/>
      <c r="H143" s="22"/>
      <c r="I143" s="22"/>
      <c r="J143" s="4"/>
    </row>
    <row r="144" spans="1:10" s="6" customFormat="1" ht="15" customHeight="1" x14ac:dyDescent="0.2">
      <c r="A144" s="21"/>
      <c r="B144" s="21"/>
      <c r="C144" s="21"/>
      <c r="D144" s="3"/>
      <c r="E144" s="3"/>
      <c r="F144" s="4"/>
      <c r="H144" s="22"/>
      <c r="I144" s="22"/>
      <c r="J144" s="4"/>
    </row>
    <row r="145" spans="1:10" s="6" customFormat="1" ht="15" customHeight="1" x14ac:dyDescent="0.2">
      <c r="A145" s="21"/>
      <c r="B145" s="21"/>
      <c r="C145" s="21"/>
      <c r="D145" s="3"/>
      <c r="E145" s="3"/>
      <c r="F145" s="4"/>
      <c r="H145" s="22"/>
      <c r="I145" s="22"/>
      <c r="J145" s="4"/>
    </row>
    <row r="146" spans="1:10" s="6" customFormat="1" ht="15" customHeight="1" x14ac:dyDescent="0.2">
      <c r="A146" s="21"/>
      <c r="B146" s="21"/>
      <c r="C146" s="21"/>
      <c r="D146" s="3"/>
      <c r="E146" s="3"/>
      <c r="F146" s="4"/>
      <c r="H146" s="22"/>
      <c r="I146" s="22"/>
      <c r="J146" s="4"/>
    </row>
    <row r="147" spans="1:10" s="6" customFormat="1" ht="15" customHeight="1" x14ac:dyDescent="0.2">
      <c r="A147" s="21"/>
      <c r="B147" s="21"/>
      <c r="C147" s="21"/>
      <c r="D147" s="3"/>
      <c r="E147" s="3"/>
      <c r="F147" s="4"/>
      <c r="H147" s="22"/>
      <c r="I147" s="22"/>
      <c r="J147" s="4"/>
    </row>
    <row r="148" spans="1:10" s="6" customFormat="1" ht="15" customHeight="1" x14ac:dyDescent="0.2">
      <c r="A148" s="21"/>
      <c r="B148" s="21"/>
      <c r="C148" s="21"/>
      <c r="D148" s="3"/>
      <c r="E148" s="3"/>
      <c r="F148" s="4"/>
      <c r="H148" s="22"/>
      <c r="I148" s="22"/>
      <c r="J148" s="4"/>
    </row>
    <row r="149" spans="1:10" s="6" customFormat="1" ht="15" customHeight="1" x14ac:dyDescent="0.2">
      <c r="A149" s="21"/>
      <c r="B149" s="21"/>
      <c r="C149" s="21"/>
      <c r="D149" s="3"/>
      <c r="E149" s="3"/>
      <c r="F149" s="4"/>
      <c r="H149" s="22"/>
      <c r="I149" s="22"/>
      <c r="J149" s="4"/>
    </row>
    <row r="150" spans="1:10" s="6" customFormat="1" ht="15" customHeight="1" x14ac:dyDescent="0.2">
      <c r="A150" s="21"/>
      <c r="B150" s="21"/>
      <c r="C150" s="21"/>
      <c r="D150" s="3"/>
      <c r="E150" s="3"/>
      <c r="F150" s="4"/>
      <c r="H150" s="22"/>
      <c r="I150" s="22"/>
      <c r="J150" s="4"/>
    </row>
    <row r="151" spans="1:10" s="6" customFormat="1" ht="15" customHeight="1" x14ac:dyDescent="0.2">
      <c r="A151" s="21"/>
      <c r="B151" s="21"/>
      <c r="C151" s="21"/>
      <c r="D151" s="3"/>
      <c r="E151" s="3"/>
      <c r="F151" s="4"/>
      <c r="H151" s="22"/>
      <c r="I151" s="22"/>
      <c r="J151" s="4"/>
    </row>
    <row r="152" spans="1:10" s="6" customFormat="1" ht="15" customHeight="1" x14ac:dyDescent="0.2">
      <c r="A152" s="21"/>
      <c r="B152" s="21"/>
      <c r="C152" s="21"/>
      <c r="D152" s="3"/>
      <c r="E152" s="3"/>
      <c r="F152" s="4"/>
      <c r="H152" s="22"/>
      <c r="I152" s="22"/>
      <c r="J152" s="4"/>
    </row>
    <row r="153" spans="1:10" s="6" customFormat="1" ht="15" customHeight="1" x14ac:dyDescent="0.2">
      <c r="A153" s="21"/>
      <c r="B153" s="21"/>
      <c r="C153" s="21"/>
      <c r="D153" s="3"/>
      <c r="E153" s="3"/>
      <c r="F153" s="4"/>
      <c r="H153" s="22"/>
      <c r="I153" s="22"/>
      <c r="J153" s="4"/>
    </row>
    <row r="154" spans="1:10" s="6" customFormat="1" ht="15" customHeight="1" x14ac:dyDescent="0.2">
      <c r="A154" s="21"/>
      <c r="B154" s="21"/>
      <c r="C154" s="21"/>
      <c r="D154" s="3"/>
      <c r="E154" s="3"/>
      <c r="F154" s="4"/>
      <c r="H154" s="22"/>
      <c r="I154" s="22"/>
      <c r="J154" s="4"/>
    </row>
    <row r="155" spans="1:10" s="6" customFormat="1" ht="15" customHeight="1" x14ac:dyDescent="0.2">
      <c r="A155" s="21"/>
      <c r="B155" s="21"/>
      <c r="C155" s="21"/>
      <c r="D155" s="3"/>
      <c r="E155" s="3"/>
      <c r="F155" s="4"/>
      <c r="H155" s="22"/>
      <c r="I155" s="22"/>
      <c r="J155" s="4"/>
    </row>
    <row r="156" spans="1:10" s="6" customFormat="1" ht="15" customHeight="1" x14ac:dyDescent="0.2">
      <c r="A156" s="21"/>
      <c r="B156" s="21"/>
      <c r="C156" s="21"/>
      <c r="D156" s="3"/>
      <c r="E156" s="3"/>
      <c r="F156" s="4"/>
      <c r="H156" s="22"/>
      <c r="I156" s="22"/>
      <c r="J156" s="4"/>
    </row>
    <row r="157" spans="1:10" s="6" customFormat="1" ht="15" customHeight="1" x14ac:dyDescent="0.2">
      <c r="A157" s="21"/>
      <c r="B157" s="21"/>
      <c r="C157" s="21"/>
      <c r="D157" s="3"/>
      <c r="E157" s="3"/>
      <c r="F157" s="4"/>
      <c r="H157" s="22"/>
      <c r="I157" s="22"/>
      <c r="J157" s="4"/>
    </row>
    <row r="158" spans="1:10" s="6" customFormat="1" ht="15" customHeight="1" x14ac:dyDescent="0.2">
      <c r="A158" s="21"/>
      <c r="B158" s="21"/>
      <c r="C158" s="21"/>
      <c r="D158" s="3"/>
      <c r="E158" s="3"/>
      <c r="F158" s="4"/>
      <c r="H158" s="22"/>
      <c r="I158" s="22"/>
      <c r="J158" s="4"/>
    </row>
    <row r="159" spans="1:10" s="6" customFormat="1" ht="15" customHeight="1" x14ac:dyDescent="0.2">
      <c r="A159" s="21"/>
      <c r="B159" s="21"/>
      <c r="C159" s="21"/>
      <c r="D159" s="3"/>
      <c r="E159" s="3"/>
      <c r="F159" s="4"/>
      <c r="H159" s="22"/>
      <c r="I159" s="22"/>
      <c r="J159" s="4"/>
    </row>
    <row r="160" spans="1:10" s="6" customFormat="1" ht="15" customHeight="1" x14ac:dyDescent="0.2">
      <c r="A160" s="21"/>
      <c r="B160" s="21"/>
      <c r="C160" s="21"/>
      <c r="D160" s="3"/>
      <c r="E160" s="3"/>
      <c r="F160" s="4"/>
      <c r="H160" s="22"/>
      <c r="I160" s="22"/>
      <c r="J160" s="4"/>
    </row>
    <row r="161" spans="1:10" s="6" customFormat="1" ht="15" customHeight="1" x14ac:dyDescent="0.2">
      <c r="A161" s="21"/>
      <c r="B161" s="21"/>
      <c r="C161" s="21"/>
      <c r="D161" s="3"/>
      <c r="E161" s="3"/>
      <c r="F161" s="4"/>
      <c r="H161" s="22"/>
      <c r="I161" s="22"/>
      <c r="J161" s="4"/>
    </row>
    <row r="162" spans="1:10" s="6" customFormat="1" ht="15" customHeight="1" x14ac:dyDescent="0.2">
      <c r="A162" s="21"/>
      <c r="B162" s="21"/>
      <c r="C162" s="21"/>
      <c r="D162" s="3"/>
      <c r="E162" s="3"/>
      <c r="F162" s="4"/>
      <c r="H162" s="22"/>
      <c r="I162" s="22"/>
      <c r="J162" s="4"/>
    </row>
    <row r="163" spans="1:10" s="6" customFormat="1" ht="15" customHeight="1" x14ac:dyDescent="0.2">
      <c r="A163" s="21"/>
      <c r="B163" s="21"/>
      <c r="C163" s="21"/>
      <c r="D163" s="3"/>
      <c r="E163" s="3"/>
      <c r="F163" s="4"/>
      <c r="H163" s="22"/>
      <c r="I163" s="22"/>
      <c r="J163" s="4"/>
    </row>
    <row r="164" spans="1:10" s="6" customFormat="1" ht="15" customHeight="1" x14ac:dyDescent="0.2">
      <c r="A164" s="21"/>
      <c r="B164" s="21"/>
      <c r="C164" s="21"/>
      <c r="D164" s="3"/>
      <c r="E164" s="3"/>
      <c r="F164" s="4"/>
      <c r="H164" s="22"/>
      <c r="I164" s="22"/>
      <c r="J164" s="4"/>
    </row>
    <row r="165" spans="1:10" s="6" customFormat="1" ht="15" customHeight="1" x14ac:dyDescent="0.2">
      <c r="A165" s="21"/>
      <c r="B165" s="21"/>
      <c r="C165" s="21"/>
      <c r="D165" s="3"/>
      <c r="E165" s="3"/>
      <c r="F165" s="4"/>
      <c r="H165" s="22"/>
      <c r="I165" s="22"/>
      <c r="J165" s="4"/>
    </row>
    <row r="166" spans="1:10" s="6" customFormat="1" ht="15" customHeight="1" x14ac:dyDescent="0.2">
      <c r="A166" s="21"/>
      <c r="B166" s="21"/>
      <c r="C166" s="21"/>
      <c r="D166" s="3"/>
      <c r="E166" s="3"/>
      <c r="F166" s="4"/>
      <c r="H166" s="22"/>
      <c r="I166" s="22"/>
      <c r="J166" s="4"/>
    </row>
    <row r="167" spans="1:10" s="6" customFormat="1" ht="15" customHeight="1" x14ac:dyDescent="0.2">
      <c r="A167" s="21"/>
      <c r="B167" s="21"/>
      <c r="C167" s="21"/>
      <c r="D167" s="3"/>
      <c r="E167" s="3"/>
      <c r="F167" s="4"/>
      <c r="H167" s="22"/>
      <c r="I167" s="22"/>
      <c r="J167" s="4"/>
    </row>
    <row r="168" spans="1:10" s="6" customFormat="1" ht="15" customHeight="1" x14ac:dyDescent="0.2">
      <c r="A168" s="21"/>
      <c r="B168" s="21"/>
      <c r="C168" s="21"/>
      <c r="D168" s="3"/>
      <c r="E168" s="3"/>
      <c r="F168" s="4"/>
      <c r="H168" s="22"/>
      <c r="I168" s="22"/>
      <c r="J168" s="4"/>
    </row>
    <row r="169" spans="1:10" s="6" customFormat="1" ht="15" customHeight="1" x14ac:dyDescent="0.2">
      <c r="A169" s="21"/>
      <c r="B169" s="21"/>
      <c r="C169" s="21"/>
      <c r="D169" s="3"/>
      <c r="E169" s="3"/>
      <c r="F169" s="4"/>
      <c r="H169" s="22"/>
      <c r="I169" s="22"/>
      <c r="J169" s="4"/>
    </row>
    <row r="170" spans="1:10" s="6" customFormat="1" ht="15" customHeight="1" x14ac:dyDescent="0.2">
      <c r="A170" s="21"/>
      <c r="B170" s="21"/>
      <c r="C170" s="21"/>
      <c r="D170" s="3"/>
      <c r="E170" s="3"/>
      <c r="F170" s="4"/>
      <c r="H170" s="22"/>
      <c r="I170" s="22"/>
      <c r="J170" s="4"/>
    </row>
    <row r="171" spans="1:10" s="6" customFormat="1" ht="15" customHeight="1" x14ac:dyDescent="0.2">
      <c r="A171" s="21"/>
      <c r="B171" s="21"/>
      <c r="C171" s="21"/>
      <c r="D171" s="3"/>
      <c r="E171" s="3"/>
      <c r="F171" s="4"/>
      <c r="H171" s="22"/>
      <c r="I171" s="22"/>
      <c r="J171" s="4"/>
    </row>
    <row r="172" spans="1:10" s="6" customFormat="1" ht="15" customHeight="1" x14ac:dyDescent="0.2">
      <c r="A172" s="21"/>
      <c r="B172" s="21"/>
      <c r="C172" s="21"/>
      <c r="D172" s="3"/>
      <c r="E172" s="3"/>
      <c r="F172" s="4"/>
      <c r="H172" s="22"/>
      <c r="I172" s="22"/>
      <c r="J172" s="4"/>
    </row>
    <row r="173" spans="1:10" s="6" customFormat="1" ht="15" customHeight="1" x14ac:dyDescent="0.2">
      <c r="A173" s="21"/>
      <c r="B173" s="21"/>
      <c r="C173" s="21"/>
      <c r="D173" s="3"/>
      <c r="E173" s="3"/>
      <c r="F173" s="4"/>
      <c r="H173" s="22"/>
      <c r="I173" s="22"/>
      <c r="J173" s="4"/>
    </row>
    <row r="174" spans="1:10" s="6" customFormat="1" ht="15" customHeight="1" x14ac:dyDescent="0.2">
      <c r="A174" s="21"/>
      <c r="B174" s="21"/>
      <c r="C174" s="21"/>
      <c r="D174" s="3"/>
      <c r="E174" s="3"/>
      <c r="F174" s="4"/>
      <c r="H174" s="22"/>
      <c r="I174" s="22"/>
      <c r="J174" s="4"/>
    </row>
    <row r="175" spans="1:10" s="6" customFormat="1" ht="15" customHeight="1" x14ac:dyDescent="0.2">
      <c r="A175" s="21"/>
      <c r="B175" s="21"/>
      <c r="C175" s="21"/>
      <c r="D175" s="3"/>
      <c r="E175" s="3"/>
      <c r="F175" s="4"/>
      <c r="H175" s="22"/>
      <c r="I175" s="22"/>
      <c r="J175" s="4"/>
    </row>
    <row r="176" spans="1:10" s="6" customFormat="1" ht="15" customHeight="1" x14ac:dyDescent="0.2">
      <c r="A176" s="21"/>
      <c r="B176" s="21"/>
      <c r="C176" s="21"/>
      <c r="D176" s="3"/>
      <c r="E176" s="3"/>
      <c r="F176" s="4"/>
      <c r="H176" s="22"/>
      <c r="I176" s="22"/>
      <c r="J176" s="4"/>
    </row>
    <row r="177" spans="1:10" s="6" customFormat="1" ht="15" customHeight="1" x14ac:dyDescent="0.2">
      <c r="A177" s="21"/>
      <c r="B177" s="21"/>
      <c r="C177" s="21"/>
      <c r="D177" s="3"/>
      <c r="E177" s="3"/>
      <c r="F177" s="4"/>
      <c r="H177" s="22"/>
      <c r="I177" s="22"/>
      <c r="J177" s="4"/>
    </row>
    <row r="178" spans="1:10" s="6" customFormat="1" ht="15" customHeight="1" x14ac:dyDescent="0.2">
      <c r="A178" s="21"/>
      <c r="B178" s="21"/>
      <c r="C178" s="21"/>
      <c r="D178" s="3"/>
      <c r="E178" s="3"/>
      <c r="F178" s="4"/>
      <c r="H178" s="22"/>
      <c r="I178" s="22"/>
      <c r="J178" s="4"/>
    </row>
    <row r="179" spans="1:10" s="6" customFormat="1" ht="15" customHeight="1" x14ac:dyDescent="0.2">
      <c r="A179" s="21"/>
      <c r="B179" s="21"/>
      <c r="C179" s="21"/>
      <c r="D179" s="3"/>
      <c r="E179" s="3"/>
      <c r="F179" s="4"/>
      <c r="H179" s="22"/>
      <c r="I179" s="22"/>
      <c r="J179" s="4"/>
    </row>
    <row r="180" spans="1:10" s="6" customFormat="1" ht="15" customHeight="1" x14ac:dyDescent="0.2">
      <c r="A180" s="21"/>
      <c r="B180" s="21"/>
      <c r="C180" s="21"/>
      <c r="D180" s="3"/>
      <c r="E180" s="3"/>
      <c r="F180" s="4"/>
      <c r="H180" s="22"/>
      <c r="I180" s="22"/>
      <c r="J180" s="4"/>
    </row>
    <row r="181" spans="1:10" s="6" customFormat="1" ht="15" customHeight="1" x14ac:dyDescent="0.2">
      <c r="A181" s="21"/>
      <c r="B181" s="21"/>
      <c r="C181" s="21"/>
      <c r="D181" s="3"/>
      <c r="E181" s="3"/>
      <c r="F181" s="4"/>
      <c r="H181" s="22"/>
      <c r="I181" s="22"/>
      <c r="J181" s="4"/>
    </row>
    <row r="182" spans="1:10" s="6" customFormat="1" ht="15" customHeight="1" x14ac:dyDescent="0.2">
      <c r="A182" s="21"/>
      <c r="B182" s="21"/>
      <c r="C182" s="21"/>
      <c r="D182" s="3"/>
      <c r="E182" s="3"/>
      <c r="F182" s="4"/>
      <c r="H182" s="22"/>
      <c r="I182" s="22"/>
      <c r="J182" s="4"/>
    </row>
    <row r="183" spans="1:10" s="6" customFormat="1" ht="15" customHeight="1" x14ac:dyDescent="0.2">
      <c r="A183" s="21"/>
      <c r="B183" s="21"/>
      <c r="C183" s="21"/>
      <c r="D183" s="3"/>
      <c r="E183" s="3"/>
      <c r="F183" s="4"/>
      <c r="H183" s="22"/>
      <c r="I183" s="22"/>
      <c r="J183" s="4"/>
    </row>
    <row r="184" spans="1:10" s="6" customFormat="1" ht="15" customHeight="1" x14ac:dyDescent="0.2">
      <c r="A184" s="21"/>
      <c r="B184" s="21"/>
      <c r="C184" s="21"/>
      <c r="D184" s="3"/>
      <c r="E184" s="3"/>
      <c r="F184" s="4"/>
      <c r="H184" s="22"/>
      <c r="I184" s="22"/>
      <c r="J184" s="4"/>
    </row>
    <row r="185" spans="1:10" s="6" customFormat="1" ht="15" customHeight="1" x14ac:dyDescent="0.2">
      <c r="A185" s="21"/>
      <c r="B185" s="21"/>
      <c r="C185" s="21"/>
      <c r="D185" s="3"/>
      <c r="E185" s="3"/>
      <c r="F185" s="4"/>
      <c r="H185" s="22"/>
      <c r="I185" s="22"/>
      <c r="J185" s="4"/>
    </row>
    <row r="186" spans="1:10" s="6" customFormat="1" ht="15" customHeight="1" x14ac:dyDescent="0.2">
      <c r="A186" s="21"/>
      <c r="B186" s="21"/>
      <c r="C186" s="21"/>
      <c r="D186" s="3"/>
      <c r="E186" s="3"/>
      <c r="F186" s="4"/>
      <c r="H186" s="22"/>
      <c r="I186" s="22"/>
      <c r="J186" s="4"/>
    </row>
    <row r="187" spans="1:10" s="6" customFormat="1" ht="15" customHeight="1" x14ac:dyDescent="0.2">
      <c r="A187" s="21"/>
      <c r="B187" s="21"/>
      <c r="C187" s="21"/>
      <c r="D187" s="3"/>
      <c r="E187" s="3"/>
      <c r="F187" s="4"/>
      <c r="H187" s="22"/>
      <c r="I187" s="22"/>
      <c r="J187" s="4"/>
    </row>
    <row r="188" spans="1:10" s="6" customFormat="1" ht="15" customHeight="1" x14ac:dyDescent="0.2">
      <c r="A188" s="21"/>
      <c r="B188" s="21"/>
      <c r="C188" s="21"/>
      <c r="D188" s="3"/>
      <c r="E188" s="3"/>
      <c r="F188" s="4"/>
      <c r="H188" s="22"/>
      <c r="I188" s="22"/>
      <c r="J188" s="4"/>
    </row>
    <row r="189" spans="1:10" s="6" customFormat="1" ht="15" customHeight="1" x14ac:dyDescent="0.2">
      <c r="A189" s="21"/>
      <c r="B189" s="21"/>
      <c r="C189" s="21"/>
      <c r="D189" s="3"/>
      <c r="E189" s="3"/>
      <c r="F189" s="4"/>
      <c r="H189" s="22"/>
      <c r="I189" s="22"/>
      <c r="J189" s="4"/>
    </row>
    <row r="190" spans="1:10" s="6" customFormat="1" ht="15" customHeight="1" x14ac:dyDescent="0.2">
      <c r="A190" s="21"/>
      <c r="B190" s="21"/>
      <c r="C190" s="21"/>
      <c r="D190" s="3"/>
      <c r="E190" s="3"/>
      <c r="F190" s="4"/>
      <c r="H190" s="22"/>
      <c r="I190" s="22"/>
      <c r="J190" s="4"/>
    </row>
    <row r="191" spans="1:10" s="6" customFormat="1" ht="15" customHeight="1" x14ac:dyDescent="0.2">
      <c r="A191" s="21"/>
      <c r="B191" s="21"/>
      <c r="C191" s="21"/>
      <c r="D191" s="3"/>
      <c r="E191" s="3"/>
      <c r="F191" s="4"/>
      <c r="H191" s="22"/>
      <c r="I191" s="22"/>
      <c r="J191" s="4"/>
    </row>
    <row r="192" spans="1:10" s="6" customFormat="1" ht="15" customHeight="1" x14ac:dyDescent="0.2">
      <c r="A192" s="21"/>
      <c r="B192" s="21"/>
      <c r="C192" s="21"/>
      <c r="D192" s="3"/>
      <c r="E192" s="3"/>
      <c r="F192" s="4"/>
      <c r="H192" s="22"/>
      <c r="I192" s="22"/>
      <c r="J192" s="4"/>
    </row>
    <row r="193" spans="1:10" s="6" customFormat="1" ht="15" customHeight="1" x14ac:dyDescent="0.2">
      <c r="A193" s="21"/>
      <c r="B193" s="21"/>
      <c r="C193" s="21"/>
      <c r="D193" s="3"/>
      <c r="E193" s="3"/>
      <c r="F193" s="4"/>
      <c r="H193" s="22"/>
      <c r="I193" s="22"/>
      <c r="J193" s="4"/>
    </row>
    <row r="194" spans="1:10" s="6" customFormat="1" ht="15" customHeight="1" x14ac:dyDescent="0.2">
      <c r="A194" s="21"/>
      <c r="B194" s="21"/>
      <c r="C194" s="21"/>
      <c r="D194" s="3"/>
      <c r="E194" s="3"/>
      <c r="F194" s="4"/>
      <c r="H194" s="22"/>
      <c r="I194" s="22"/>
      <c r="J194" s="4"/>
    </row>
    <row r="195" spans="1:10" s="6" customFormat="1" ht="15" customHeight="1" x14ac:dyDescent="0.2">
      <c r="A195" s="21"/>
      <c r="B195" s="21"/>
      <c r="C195" s="21"/>
      <c r="D195" s="3"/>
      <c r="E195" s="3"/>
      <c r="F195" s="4"/>
      <c r="H195" s="22"/>
      <c r="I195" s="22"/>
      <c r="J195" s="4"/>
    </row>
    <row r="196" spans="1:10" s="6" customFormat="1" ht="15" customHeight="1" x14ac:dyDescent="0.2">
      <c r="A196" s="21"/>
      <c r="B196" s="21"/>
      <c r="C196" s="21"/>
      <c r="D196" s="3"/>
      <c r="E196" s="3"/>
      <c r="F196" s="4"/>
      <c r="H196" s="22"/>
      <c r="I196" s="22"/>
      <c r="J196" s="4"/>
    </row>
    <row r="197" spans="1:10" s="6" customFormat="1" ht="15" customHeight="1" x14ac:dyDescent="0.2">
      <c r="A197" s="21"/>
      <c r="B197" s="21"/>
      <c r="C197" s="21"/>
      <c r="D197" s="3"/>
      <c r="E197" s="3"/>
      <c r="F197" s="4"/>
      <c r="H197" s="22"/>
      <c r="I197" s="22"/>
      <c r="J197" s="4"/>
    </row>
    <row r="198" spans="1:10" s="6" customFormat="1" ht="15" customHeight="1" x14ac:dyDescent="0.2">
      <c r="A198" s="21"/>
      <c r="B198" s="21"/>
      <c r="C198" s="21"/>
      <c r="D198" s="3"/>
      <c r="E198" s="3"/>
      <c r="F198" s="4"/>
      <c r="H198" s="22"/>
      <c r="I198" s="22"/>
      <c r="J198" s="4"/>
    </row>
    <row r="199" spans="1:10" s="6" customFormat="1" ht="15" customHeight="1" x14ac:dyDescent="0.2">
      <c r="A199" s="21"/>
      <c r="B199" s="21"/>
      <c r="C199" s="21"/>
      <c r="D199" s="3"/>
      <c r="E199" s="3"/>
      <c r="F199" s="4"/>
      <c r="H199" s="22"/>
      <c r="I199" s="22"/>
      <c r="J199" s="4"/>
    </row>
    <row r="200" spans="1:10" s="6" customFormat="1" ht="15" customHeight="1" x14ac:dyDescent="0.2">
      <c r="A200" s="21"/>
      <c r="B200" s="21"/>
      <c r="C200" s="21"/>
      <c r="D200" s="3"/>
      <c r="E200" s="3"/>
      <c r="F200" s="4"/>
      <c r="H200" s="22"/>
      <c r="I200" s="22"/>
      <c r="J200" s="4"/>
    </row>
    <row r="201" spans="1:10" s="6" customFormat="1" ht="15" customHeight="1" x14ac:dyDescent="0.2">
      <c r="A201" s="21"/>
      <c r="B201" s="21"/>
      <c r="C201" s="21"/>
      <c r="D201" s="3"/>
      <c r="E201" s="3"/>
      <c r="F201" s="4"/>
      <c r="H201" s="22"/>
      <c r="I201" s="22"/>
      <c r="J201" s="4"/>
    </row>
    <row r="202" spans="1:10" s="6" customFormat="1" ht="15" customHeight="1" x14ac:dyDescent="0.2">
      <c r="A202" s="21"/>
      <c r="B202" s="21"/>
      <c r="C202" s="21"/>
      <c r="D202" s="3"/>
      <c r="E202" s="3"/>
      <c r="F202" s="4"/>
      <c r="H202" s="22"/>
      <c r="I202" s="22"/>
      <c r="J202" s="4"/>
    </row>
    <row r="203" spans="1:10" s="6" customFormat="1" ht="15" customHeight="1" x14ac:dyDescent="0.2">
      <c r="A203" s="21"/>
      <c r="B203" s="21"/>
      <c r="C203" s="21"/>
      <c r="D203" s="3"/>
      <c r="E203" s="3"/>
      <c r="F203" s="4"/>
      <c r="H203" s="22"/>
      <c r="I203" s="22"/>
      <c r="J203" s="4"/>
    </row>
    <row r="204" spans="1:10" s="6" customFormat="1" ht="15" customHeight="1" x14ac:dyDescent="0.2">
      <c r="A204" s="21"/>
      <c r="B204" s="21"/>
      <c r="C204" s="21"/>
      <c r="D204" s="3"/>
      <c r="E204" s="3"/>
      <c r="F204" s="4"/>
      <c r="H204" s="22"/>
      <c r="I204" s="22"/>
      <c r="J204" s="4"/>
    </row>
    <row r="205" spans="1:10" s="6" customFormat="1" ht="15" customHeight="1" x14ac:dyDescent="0.2">
      <c r="A205" s="21"/>
      <c r="B205" s="21"/>
      <c r="C205" s="21"/>
      <c r="D205" s="3"/>
      <c r="E205" s="3"/>
      <c r="F205" s="4"/>
      <c r="H205" s="22"/>
      <c r="I205" s="22"/>
      <c r="J205" s="4"/>
    </row>
    <row r="206" spans="1:10" s="6" customFormat="1" ht="15" customHeight="1" x14ac:dyDescent="0.2">
      <c r="A206" s="21"/>
      <c r="B206" s="21"/>
      <c r="C206" s="21"/>
      <c r="D206" s="3"/>
      <c r="E206" s="3"/>
      <c r="F206" s="4"/>
      <c r="H206" s="22"/>
      <c r="I206" s="22"/>
      <c r="J206" s="4"/>
    </row>
    <row r="207" spans="1:10" s="6" customFormat="1" ht="15" customHeight="1" x14ac:dyDescent="0.2">
      <c r="A207" s="21"/>
      <c r="B207" s="21"/>
      <c r="C207" s="21"/>
      <c r="D207" s="3"/>
      <c r="E207" s="3"/>
      <c r="F207" s="4"/>
      <c r="H207" s="22"/>
      <c r="I207" s="22"/>
      <c r="J207" s="4"/>
    </row>
    <row r="208" spans="1:10" s="6" customFormat="1" ht="15" customHeight="1" x14ac:dyDescent="0.2">
      <c r="A208" s="21"/>
      <c r="B208" s="21"/>
      <c r="C208" s="21"/>
      <c r="D208" s="3"/>
      <c r="E208" s="3"/>
      <c r="F208" s="4"/>
      <c r="H208" s="22"/>
      <c r="I208" s="22"/>
      <c r="J208" s="4"/>
    </row>
    <row r="209" spans="1:10" s="6" customFormat="1" ht="15" customHeight="1" x14ac:dyDescent="0.2">
      <c r="A209" s="21"/>
      <c r="B209" s="21"/>
      <c r="C209" s="21"/>
      <c r="D209" s="3"/>
      <c r="E209" s="3"/>
      <c r="F209" s="4"/>
      <c r="H209" s="22"/>
      <c r="I209" s="22"/>
      <c r="J209" s="4"/>
    </row>
    <row r="210" spans="1:10" s="6" customFormat="1" ht="15" customHeight="1" x14ac:dyDescent="0.2">
      <c r="A210" s="21"/>
      <c r="B210" s="21"/>
      <c r="C210" s="21"/>
      <c r="D210" s="3"/>
      <c r="E210" s="3"/>
      <c r="F210" s="4"/>
      <c r="H210" s="22"/>
      <c r="I210" s="22"/>
      <c r="J210" s="4"/>
    </row>
    <row r="211" spans="1:10" s="6" customFormat="1" ht="15" customHeight="1" x14ac:dyDescent="0.2">
      <c r="A211" s="21"/>
      <c r="B211" s="21"/>
      <c r="C211" s="21"/>
      <c r="D211" s="3"/>
      <c r="E211" s="3"/>
      <c r="F211" s="4"/>
      <c r="H211" s="22"/>
      <c r="I211" s="22"/>
      <c r="J211" s="4"/>
    </row>
    <row r="212" spans="1:10" s="6" customFormat="1" ht="15" customHeight="1" x14ac:dyDescent="0.2">
      <c r="A212" s="21"/>
      <c r="B212" s="21"/>
      <c r="C212" s="21"/>
      <c r="D212" s="3"/>
      <c r="E212" s="3"/>
      <c r="F212" s="4"/>
      <c r="H212" s="22"/>
      <c r="I212" s="22"/>
      <c r="J212" s="4"/>
    </row>
    <row r="213" spans="1:10" s="6" customFormat="1" ht="15" customHeight="1" x14ac:dyDescent="0.2">
      <c r="A213" s="21"/>
      <c r="B213" s="21"/>
      <c r="C213" s="21"/>
      <c r="D213" s="3"/>
      <c r="E213" s="3"/>
      <c r="F213" s="4"/>
      <c r="H213" s="22"/>
      <c r="I213" s="22"/>
      <c r="J213" s="4"/>
    </row>
    <row r="214" spans="1:10" s="6" customFormat="1" ht="15" customHeight="1" x14ac:dyDescent="0.2">
      <c r="A214" s="21"/>
      <c r="B214" s="21"/>
      <c r="C214" s="21"/>
      <c r="D214" s="3"/>
      <c r="E214" s="3"/>
      <c r="F214" s="4"/>
      <c r="H214" s="22"/>
      <c r="I214" s="22"/>
      <c r="J214" s="4"/>
    </row>
    <row r="215" spans="1:10" s="6" customFormat="1" ht="15" customHeight="1" x14ac:dyDescent="0.2">
      <c r="A215" s="21"/>
      <c r="B215" s="21"/>
      <c r="C215" s="21"/>
      <c r="D215" s="3"/>
      <c r="E215" s="3"/>
      <c r="F215" s="4"/>
      <c r="H215" s="22"/>
      <c r="I215" s="22"/>
      <c r="J215" s="4"/>
    </row>
    <row r="216" spans="1:10" s="6" customFormat="1" ht="15" customHeight="1" x14ac:dyDescent="0.2">
      <c r="A216" s="21"/>
      <c r="B216" s="21"/>
      <c r="C216" s="21"/>
      <c r="D216" s="3"/>
      <c r="E216" s="3"/>
      <c r="F216" s="4"/>
      <c r="H216" s="22"/>
      <c r="I216" s="22"/>
      <c r="J216" s="4"/>
    </row>
    <row r="217" spans="1:10" s="6" customFormat="1" ht="15" customHeight="1" x14ac:dyDescent="0.2">
      <c r="A217" s="21"/>
      <c r="B217" s="21"/>
      <c r="C217" s="21"/>
      <c r="D217" s="3"/>
      <c r="E217" s="3"/>
      <c r="F217" s="4"/>
      <c r="H217" s="22"/>
      <c r="I217" s="22"/>
      <c r="J217" s="4"/>
    </row>
    <row r="218" spans="1:10" s="6" customFormat="1" ht="15" customHeight="1" x14ac:dyDescent="0.2">
      <c r="A218" s="21"/>
      <c r="B218" s="21"/>
      <c r="C218" s="21"/>
      <c r="D218" s="3"/>
      <c r="E218" s="3"/>
      <c r="F218" s="4"/>
      <c r="H218" s="22"/>
      <c r="I218" s="22"/>
      <c r="J218" s="4"/>
    </row>
    <row r="219" spans="1:10" s="6" customFormat="1" ht="15" customHeight="1" x14ac:dyDescent="0.2">
      <c r="A219" s="21"/>
      <c r="B219" s="21"/>
      <c r="C219" s="21"/>
      <c r="D219" s="3"/>
      <c r="E219" s="3"/>
      <c r="F219" s="4"/>
      <c r="H219" s="22"/>
      <c r="I219" s="22"/>
      <c r="J219" s="4"/>
    </row>
    <row r="220" spans="1:10" s="6" customFormat="1" ht="15" customHeight="1" x14ac:dyDescent="0.2">
      <c r="A220" s="21"/>
      <c r="B220" s="21"/>
      <c r="C220" s="21"/>
      <c r="D220" s="3"/>
      <c r="E220" s="3"/>
      <c r="F220" s="4"/>
      <c r="H220" s="22"/>
      <c r="I220" s="22"/>
      <c r="J220" s="4"/>
    </row>
    <row r="221" spans="1:10" s="6" customFormat="1" ht="15" customHeight="1" x14ac:dyDescent="0.2">
      <c r="A221" s="21"/>
      <c r="B221" s="21"/>
      <c r="C221" s="21"/>
      <c r="D221" s="3"/>
      <c r="E221" s="3"/>
      <c r="F221" s="4"/>
      <c r="H221" s="22"/>
      <c r="I221" s="22"/>
      <c r="J221" s="4"/>
    </row>
    <row r="222" spans="1:10" s="6" customFormat="1" ht="15" customHeight="1" x14ac:dyDescent="0.2">
      <c r="A222" s="21"/>
      <c r="B222" s="21"/>
      <c r="C222" s="21"/>
      <c r="D222" s="3"/>
      <c r="E222" s="3"/>
      <c r="F222" s="4"/>
      <c r="H222" s="22"/>
      <c r="I222" s="22"/>
      <c r="J222" s="4"/>
    </row>
    <row r="223" spans="1:10" s="6" customFormat="1" ht="15" customHeight="1" x14ac:dyDescent="0.2">
      <c r="A223" s="21"/>
      <c r="B223" s="21"/>
      <c r="C223" s="21"/>
      <c r="D223" s="3"/>
      <c r="E223" s="3"/>
      <c r="F223" s="4"/>
      <c r="H223" s="22"/>
      <c r="I223" s="22"/>
      <c r="J223" s="4"/>
    </row>
    <row r="224" spans="1:10" s="6" customFormat="1" ht="15" customHeight="1" x14ac:dyDescent="0.2">
      <c r="A224" s="21"/>
      <c r="B224" s="21"/>
      <c r="C224" s="21"/>
      <c r="D224" s="3"/>
      <c r="E224" s="3"/>
      <c r="F224" s="4"/>
      <c r="H224" s="22"/>
      <c r="I224" s="22"/>
      <c r="J224" s="4"/>
    </row>
    <row r="225" spans="1:10" s="6" customFormat="1" ht="15" customHeight="1" x14ac:dyDescent="0.2">
      <c r="A225" s="21"/>
      <c r="B225" s="21"/>
      <c r="C225" s="21"/>
      <c r="D225" s="3"/>
      <c r="E225" s="3"/>
      <c r="F225" s="4"/>
      <c r="H225" s="22"/>
      <c r="I225" s="22"/>
      <c r="J225" s="4"/>
    </row>
    <row r="226" spans="1:10" s="6" customFormat="1" ht="15" customHeight="1" x14ac:dyDescent="0.2">
      <c r="A226" s="21"/>
      <c r="B226" s="21"/>
      <c r="C226" s="21"/>
      <c r="D226" s="3"/>
      <c r="E226" s="3"/>
      <c r="F226" s="4"/>
      <c r="H226" s="22"/>
      <c r="I226" s="22"/>
      <c r="J226" s="4"/>
    </row>
    <row r="227" spans="1:10" s="6" customFormat="1" ht="15" customHeight="1" x14ac:dyDescent="0.2">
      <c r="A227" s="21"/>
      <c r="B227" s="21"/>
      <c r="C227" s="21"/>
      <c r="D227" s="3"/>
      <c r="E227" s="3"/>
      <c r="F227" s="4"/>
      <c r="H227" s="22"/>
      <c r="I227" s="22"/>
      <c r="J227" s="4"/>
    </row>
    <row r="228" spans="1:10" s="6" customFormat="1" ht="15" customHeight="1" x14ac:dyDescent="0.2">
      <c r="A228" s="21"/>
      <c r="B228" s="21"/>
      <c r="C228" s="21"/>
      <c r="D228" s="3"/>
      <c r="E228" s="3"/>
      <c r="F228" s="4"/>
      <c r="H228" s="22"/>
      <c r="I228" s="22"/>
      <c r="J228" s="4"/>
    </row>
    <row r="229" spans="1:10" s="6" customFormat="1" ht="15" customHeight="1" x14ac:dyDescent="0.2">
      <c r="A229" s="21"/>
      <c r="B229" s="21"/>
      <c r="C229" s="21"/>
      <c r="D229" s="3"/>
      <c r="E229" s="3"/>
      <c r="F229" s="4"/>
      <c r="H229" s="22"/>
      <c r="I229" s="22"/>
      <c r="J229" s="4"/>
    </row>
    <row r="230" spans="1:10" s="6" customFormat="1" ht="15" customHeight="1" x14ac:dyDescent="0.2">
      <c r="A230" s="21"/>
      <c r="B230" s="21"/>
      <c r="C230" s="21"/>
      <c r="D230" s="3"/>
      <c r="E230" s="3"/>
      <c r="F230" s="4"/>
      <c r="H230" s="22"/>
      <c r="I230" s="22"/>
      <c r="J230" s="4"/>
    </row>
    <row r="231" spans="1:10" s="6" customFormat="1" ht="15" customHeight="1" x14ac:dyDescent="0.2">
      <c r="A231" s="21"/>
      <c r="B231" s="21"/>
      <c r="C231" s="21"/>
      <c r="D231" s="3"/>
      <c r="E231" s="3"/>
      <c r="F231" s="4"/>
      <c r="H231" s="22"/>
      <c r="I231" s="22"/>
      <c r="J231" s="4"/>
    </row>
    <row r="232" spans="1:10" s="6" customFormat="1" ht="15" customHeight="1" x14ac:dyDescent="0.2">
      <c r="A232" s="21"/>
      <c r="B232" s="21"/>
      <c r="C232" s="21"/>
      <c r="D232" s="3"/>
      <c r="E232" s="3"/>
      <c r="F232" s="4"/>
      <c r="H232" s="22"/>
      <c r="I232" s="22"/>
      <c r="J232" s="4"/>
    </row>
    <row r="233" spans="1:10" s="6" customFormat="1" ht="15" customHeight="1" x14ac:dyDescent="0.2">
      <c r="A233" s="21"/>
      <c r="B233" s="21"/>
      <c r="C233" s="21"/>
      <c r="D233" s="3"/>
      <c r="E233" s="3"/>
      <c r="F233" s="4"/>
      <c r="H233" s="22"/>
      <c r="I233" s="22"/>
      <c r="J233" s="4"/>
    </row>
    <row r="234" spans="1:10" s="6" customFormat="1" ht="15" customHeight="1" x14ac:dyDescent="0.2">
      <c r="A234" s="21"/>
      <c r="B234" s="21"/>
      <c r="C234" s="21"/>
      <c r="D234" s="3"/>
      <c r="E234" s="3"/>
      <c r="F234" s="4"/>
      <c r="H234" s="22"/>
      <c r="I234" s="22"/>
      <c r="J234" s="4"/>
    </row>
    <row r="235" spans="1:10" s="6" customFormat="1" ht="15" customHeight="1" x14ac:dyDescent="0.2">
      <c r="A235" s="21"/>
      <c r="B235" s="21"/>
      <c r="C235" s="21"/>
      <c r="D235" s="3"/>
      <c r="E235" s="3"/>
      <c r="F235" s="4"/>
      <c r="H235" s="22"/>
      <c r="I235" s="22"/>
      <c r="J235" s="4"/>
    </row>
    <row r="236" spans="1:10" s="6" customFormat="1" ht="15" customHeight="1" x14ac:dyDescent="0.2">
      <c r="A236" s="21"/>
      <c r="B236" s="21"/>
      <c r="C236" s="21"/>
      <c r="D236" s="3"/>
      <c r="E236" s="3"/>
      <c r="F236" s="4"/>
      <c r="H236" s="22"/>
      <c r="I236" s="22"/>
      <c r="J236" s="4"/>
    </row>
    <row r="237" spans="1:10" s="6" customFormat="1" ht="15" customHeight="1" x14ac:dyDescent="0.2">
      <c r="A237" s="21"/>
      <c r="B237" s="21"/>
      <c r="C237" s="21"/>
      <c r="D237" s="3"/>
      <c r="E237" s="3"/>
      <c r="F237" s="4"/>
      <c r="H237" s="22"/>
      <c r="I237" s="22"/>
      <c r="J237" s="4"/>
    </row>
    <row r="238" spans="1:10" s="6" customFormat="1" ht="15" customHeight="1" x14ac:dyDescent="0.2">
      <c r="A238" s="21"/>
      <c r="B238" s="21"/>
      <c r="C238" s="21"/>
      <c r="D238" s="3"/>
      <c r="E238" s="3"/>
      <c r="F238" s="4"/>
      <c r="H238" s="22"/>
      <c r="I238" s="22"/>
      <c r="J238" s="4"/>
    </row>
    <row r="239" spans="1:10" s="6" customFormat="1" ht="15" customHeight="1" x14ac:dyDescent="0.2">
      <c r="A239" s="21"/>
      <c r="B239" s="21"/>
      <c r="C239" s="21"/>
      <c r="D239" s="3"/>
      <c r="E239" s="3"/>
      <c r="F239" s="4"/>
      <c r="H239" s="22"/>
      <c r="I239" s="22"/>
      <c r="J239" s="4"/>
    </row>
  </sheetData>
  <conditionalFormatting sqref="G15:G99 G1:G4 G9:G13 G104:G65525">
    <cfRule type="cellIs" dxfId="1171" priority="2" stopIfTrue="1" operator="greaterThan">
      <formula>0</formula>
    </cfRule>
  </conditionalFormatting>
  <conditionalFormatting sqref="G14">
    <cfRule type="cellIs" dxfId="1170" priority="1" stopIfTrue="1" operator="greaterThan">
      <formula>0</formula>
    </cfRule>
  </conditionalFormatting>
  <pageMargins left="0.55118110236220474" right="0.55118110236220474" top="0.78740157480314965" bottom="0.78740157480314965" header="0.51181102362204722" footer="0.51181102362204722"/>
  <pageSetup paperSize="9" scale="66" fitToHeight="2" orientation="landscape" r:id="rId1"/>
  <headerFooter alignWithMargins="0">
    <oddFooter>&amp;L&amp;F&amp;C&amp;A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254"/>
  <sheetViews>
    <sheetView zoomScaleNormal="100" workbookViewId="0">
      <pane xSplit="2" ySplit="8" topLeftCell="E9" activePane="bottomRight" state="frozen"/>
      <selection activeCell="B31" sqref="B31"/>
      <selection pane="topRight" activeCell="B31" sqref="B31"/>
      <selection pane="bottomLeft" activeCell="B31" sqref="B31"/>
      <selection pane="bottomRight" activeCell="B31" sqref="B31"/>
    </sheetView>
  </sheetViews>
  <sheetFormatPr defaultRowHeight="15" customHeight="1" x14ac:dyDescent="0.2"/>
  <cols>
    <col min="1" max="1" width="24.85546875" style="21" bestFit="1" customWidth="1"/>
    <col min="2" max="2" width="48.140625" style="21" customWidth="1"/>
    <col min="3" max="3" width="24.42578125" style="21" customWidth="1"/>
    <col min="4" max="6" width="15.28515625" style="3" customWidth="1"/>
    <col min="7" max="7" width="15.28515625" style="6" bestFit="1" customWidth="1"/>
    <col min="8" max="8" width="45.7109375" style="22" customWidth="1"/>
    <col min="9" max="9" width="1.7109375" style="22" customWidth="1"/>
    <col min="10" max="10" width="19.140625" style="4" customWidth="1"/>
    <col min="11" max="16384" width="9.140625" style="3"/>
  </cols>
  <sheetData>
    <row r="1" spans="1:10" ht="20.25" x14ac:dyDescent="0.3">
      <c r="A1" s="18" t="s">
        <v>86</v>
      </c>
      <c r="B1" s="20"/>
      <c r="C1" s="19"/>
      <c r="D1" s="1"/>
      <c r="E1" s="1"/>
      <c r="F1" s="1"/>
      <c r="G1" s="7"/>
      <c r="I1" s="75" t="s">
        <v>170</v>
      </c>
    </row>
    <row r="2" spans="1:10" ht="15" customHeight="1" x14ac:dyDescent="0.2">
      <c r="D2" s="2"/>
      <c r="E2" s="2"/>
      <c r="F2" s="2"/>
      <c r="G2" s="7"/>
    </row>
    <row r="3" spans="1:10" ht="15" customHeight="1" x14ac:dyDescent="0.2">
      <c r="D3" s="2"/>
      <c r="E3" s="2"/>
      <c r="F3" s="2"/>
      <c r="G3" s="7"/>
      <c r="H3" s="22" t="s">
        <v>11</v>
      </c>
    </row>
    <row r="4" spans="1:10" ht="15" customHeight="1" thickBot="1" x14ac:dyDescent="0.25"/>
    <row r="5" spans="1:10" ht="15" customHeight="1" x14ac:dyDescent="0.25">
      <c r="A5" s="23" t="s">
        <v>162</v>
      </c>
      <c r="B5" s="24" t="s">
        <v>163</v>
      </c>
      <c r="C5" s="24" t="s">
        <v>164</v>
      </c>
      <c r="D5" s="25" t="s">
        <v>165</v>
      </c>
      <c r="E5" s="25" t="s">
        <v>166</v>
      </c>
      <c r="F5" s="25" t="s">
        <v>167</v>
      </c>
      <c r="G5" s="26" t="s">
        <v>179</v>
      </c>
      <c r="H5" s="56" t="s">
        <v>169</v>
      </c>
      <c r="I5" s="27"/>
      <c r="J5" s="48" t="s">
        <v>106</v>
      </c>
    </row>
    <row r="6" spans="1:10" ht="15" customHeight="1" x14ac:dyDescent="0.25">
      <c r="A6" s="28"/>
      <c r="B6" s="29"/>
      <c r="C6" s="30"/>
      <c r="D6" s="31"/>
      <c r="E6" s="31"/>
      <c r="F6" s="31" t="s">
        <v>168</v>
      </c>
      <c r="G6" s="91" t="s">
        <v>180</v>
      </c>
      <c r="H6" s="57"/>
      <c r="I6" s="32"/>
      <c r="J6" s="49" t="s">
        <v>107</v>
      </c>
    </row>
    <row r="7" spans="1:10" ht="15" customHeight="1" x14ac:dyDescent="0.25">
      <c r="A7" s="33"/>
      <c r="B7" s="34"/>
      <c r="C7" s="34"/>
      <c r="D7" s="35" t="s">
        <v>0</v>
      </c>
      <c r="E7" s="31" t="s">
        <v>0</v>
      </c>
      <c r="F7" s="31" t="s">
        <v>0</v>
      </c>
      <c r="G7" s="36" t="s">
        <v>0</v>
      </c>
      <c r="H7" s="78"/>
      <c r="I7" s="37"/>
      <c r="J7" s="79"/>
    </row>
    <row r="8" spans="1:10" ht="15" customHeight="1" x14ac:dyDescent="0.25">
      <c r="A8" s="42"/>
      <c r="B8" s="43"/>
      <c r="C8" s="43"/>
      <c r="D8" s="44"/>
      <c r="E8" s="45"/>
      <c r="F8" s="45"/>
      <c r="G8" s="46"/>
      <c r="H8" s="58"/>
      <c r="I8" s="47"/>
      <c r="J8" s="50"/>
    </row>
    <row r="9" spans="1:10" s="51" customFormat="1" ht="30" x14ac:dyDescent="0.2">
      <c r="A9" s="52" t="s">
        <v>2</v>
      </c>
      <c r="B9" s="73" t="s">
        <v>178</v>
      </c>
      <c r="C9" s="53" t="s">
        <v>16</v>
      </c>
      <c r="D9" s="54">
        <v>2362</v>
      </c>
      <c r="E9" s="54">
        <v>2362</v>
      </c>
      <c r="F9" s="54">
        <v>2247</v>
      </c>
      <c r="G9" s="54">
        <f>F9-E9</f>
        <v>-115</v>
      </c>
      <c r="H9" s="59" t="s">
        <v>194</v>
      </c>
      <c r="I9" s="55"/>
      <c r="J9" s="60" t="s">
        <v>108</v>
      </c>
    </row>
    <row r="10" spans="1:10" s="51" customFormat="1" ht="30" x14ac:dyDescent="0.2">
      <c r="A10" s="61" t="s">
        <v>133</v>
      </c>
      <c r="B10" s="76" t="s">
        <v>173</v>
      </c>
      <c r="C10" s="62" t="s">
        <v>17</v>
      </c>
      <c r="D10" s="63">
        <v>2097</v>
      </c>
      <c r="E10" s="63">
        <v>2097</v>
      </c>
      <c r="F10" s="63">
        <f>2185+30</f>
        <v>2215</v>
      </c>
      <c r="G10" s="63">
        <f t="shared" ref="G10:G26" si="0">F10-E10</f>
        <v>118</v>
      </c>
      <c r="H10" s="64" t="s">
        <v>151</v>
      </c>
      <c r="I10" s="65"/>
      <c r="J10" s="66" t="s">
        <v>108</v>
      </c>
    </row>
    <row r="11" spans="1:10" s="51" customFormat="1" ht="45" x14ac:dyDescent="0.2">
      <c r="A11" s="61" t="s">
        <v>44</v>
      </c>
      <c r="B11" s="76" t="s">
        <v>177</v>
      </c>
      <c r="C11" s="76" t="s">
        <v>181</v>
      </c>
      <c r="D11" s="63">
        <v>3387</v>
      </c>
      <c r="E11" s="63">
        <v>3387</v>
      </c>
      <c r="F11" s="63">
        <f>3424+30</f>
        <v>3454</v>
      </c>
      <c r="G11" s="63">
        <f t="shared" si="0"/>
        <v>67</v>
      </c>
      <c r="H11" s="64" t="s">
        <v>204</v>
      </c>
      <c r="I11" s="65"/>
      <c r="J11" s="66" t="s">
        <v>108</v>
      </c>
    </row>
    <row r="12" spans="1:10" s="51" customFormat="1" x14ac:dyDescent="0.2">
      <c r="A12" s="61" t="s">
        <v>83</v>
      </c>
      <c r="B12" s="62" t="s">
        <v>136</v>
      </c>
      <c r="C12" s="62" t="s">
        <v>137</v>
      </c>
      <c r="D12" s="63">
        <v>528</v>
      </c>
      <c r="E12" s="63">
        <v>528</v>
      </c>
      <c r="F12" s="63">
        <v>528</v>
      </c>
      <c r="G12" s="63">
        <f t="shared" si="0"/>
        <v>0</v>
      </c>
      <c r="H12" s="64"/>
      <c r="I12" s="65"/>
      <c r="J12" s="66" t="s">
        <v>108</v>
      </c>
    </row>
    <row r="13" spans="1:10" s="51" customFormat="1" ht="30" x14ac:dyDescent="0.2">
      <c r="A13" s="61" t="s">
        <v>23</v>
      </c>
      <c r="B13" s="62" t="s">
        <v>18</v>
      </c>
      <c r="C13" s="62" t="s">
        <v>19</v>
      </c>
      <c r="D13" s="63">
        <v>579</v>
      </c>
      <c r="E13" s="63">
        <v>579</v>
      </c>
      <c r="F13" s="63">
        <v>564</v>
      </c>
      <c r="G13" s="63">
        <f t="shared" si="0"/>
        <v>-15</v>
      </c>
      <c r="H13" s="64" t="s">
        <v>156</v>
      </c>
      <c r="I13" s="65"/>
      <c r="J13" s="66" t="s">
        <v>108</v>
      </c>
    </row>
    <row r="14" spans="1:10" s="51" customFormat="1" ht="45" x14ac:dyDescent="0.2">
      <c r="A14" s="61" t="s">
        <v>23</v>
      </c>
      <c r="B14" s="62" t="s">
        <v>12</v>
      </c>
      <c r="C14" s="62" t="s">
        <v>8</v>
      </c>
      <c r="D14" s="63">
        <v>16893</v>
      </c>
      <c r="E14" s="63">
        <v>16893</v>
      </c>
      <c r="F14" s="63">
        <f>16893+3160</f>
        <v>20053</v>
      </c>
      <c r="G14" s="63">
        <f t="shared" si="0"/>
        <v>3160</v>
      </c>
      <c r="H14" s="64" t="s">
        <v>226</v>
      </c>
      <c r="I14" s="65"/>
      <c r="J14" s="66" t="s">
        <v>108</v>
      </c>
    </row>
    <row r="15" spans="1:10" s="51" customFormat="1" ht="45" x14ac:dyDescent="0.2">
      <c r="A15" s="61" t="s">
        <v>138</v>
      </c>
      <c r="B15" s="62" t="s">
        <v>47</v>
      </c>
      <c r="C15" s="62" t="s">
        <v>56</v>
      </c>
      <c r="D15" s="63">
        <v>3989</v>
      </c>
      <c r="E15" s="63">
        <v>3985</v>
      </c>
      <c r="F15" s="63">
        <f>3985+103-56+30</f>
        <v>4062</v>
      </c>
      <c r="G15" s="63">
        <f t="shared" si="0"/>
        <v>77</v>
      </c>
      <c r="H15" s="64" t="s">
        <v>226</v>
      </c>
      <c r="I15" s="65"/>
      <c r="J15" s="66" t="s">
        <v>108</v>
      </c>
    </row>
    <row r="16" spans="1:10" s="51" customFormat="1" x14ac:dyDescent="0.2">
      <c r="A16" s="61" t="s">
        <v>23</v>
      </c>
      <c r="B16" s="62" t="s">
        <v>3</v>
      </c>
      <c r="C16" s="62" t="s">
        <v>10</v>
      </c>
      <c r="D16" s="63">
        <v>631</v>
      </c>
      <c r="E16" s="63">
        <v>220</v>
      </c>
      <c r="F16" s="92">
        <f>762-586-30+28</f>
        <v>174</v>
      </c>
      <c r="G16" s="63">
        <f t="shared" si="0"/>
        <v>-46</v>
      </c>
      <c r="H16" s="64"/>
      <c r="I16" s="65"/>
      <c r="J16" s="66" t="s">
        <v>108</v>
      </c>
    </row>
    <row r="17" spans="1:10" s="51" customFormat="1" ht="105" x14ac:dyDescent="0.2">
      <c r="A17" s="61" t="s">
        <v>132</v>
      </c>
      <c r="B17" s="62" t="s">
        <v>41</v>
      </c>
      <c r="C17" s="62" t="s">
        <v>20</v>
      </c>
      <c r="D17" s="63">
        <v>14601</v>
      </c>
      <c r="E17" s="63">
        <v>13512</v>
      </c>
      <c r="F17" s="63">
        <v>13883</v>
      </c>
      <c r="G17" s="63">
        <f t="shared" si="0"/>
        <v>371</v>
      </c>
      <c r="H17" s="64" t="s">
        <v>183</v>
      </c>
      <c r="I17" s="65"/>
      <c r="J17" s="66" t="s">
        <v>108</v>
      </c>
    </row>
    <row r="18" spans="1:10" s="51" customFormat="1" ht="60" x14ac:dyDescent="0.2">
      <c r="A18" s="61" t="s">
        <v>132</v>
      </c>
      <c r="B18" s="62" t="s">
        <v>40</v>
      </c>
      <c r="C18" s="62" t="s">
        <v>39</v>
      </c>
      <c r="D18" s="63">
        <v>3475</v>
      </c>
      <c r="E18" s="63">
        <v>2656</v>
      </c>
      <c r="F18" s="63">
        <v>2057</v>
      </c>
      <c r="G18" s="63">
        <f t="shared" si="0"/>
        <v>-599</v>
      </c>
      <c r="H18" s="64" t="s">
        <v>187</v>
      </c>
      <c r="I18" s="65"/>
      <c r="J18" s="66" t="s">
        <v>108</v>
      </c>
    </row>
    <row r="19" spans="1:10" s="51" customFormat="1" x14ac:dyDescent="0.2">
      <c r="A19" s="61" t="s">
        <v>132</v>
      </c>
      <c r="B19" s="62" t="s">
        <v>53</v>
      </c>
      <c r="C19" s="62" t="s">
        <v>21</v>
      </c>
      <c r="D19" s="63">
        <v>588</v>
      </c>
      <c r="E19" s="63">
        <v>588</v>
      </c>
      <c r="F19" s="63">
        <v>570</v>
      </c>
      <c r="G19" s="63">
        <f t="shared" si="0"/>
        <v>-18</v>
      </c>
      <c r="H19" s="64"/>
      <c r="I19" s="65"/>
      <c r="J19" s="66" t="s">
        <v>108</v>
      </c>
    </row>
    <row r="20" spans="1:10" s="51" customFormat="1" ht="30" x14ac:dyDescent="0.2">
      <c r="A20" s="61" t="s">
        <v>23</v>
      </c>
      <c r="B20" s="62" t="s">
        <v>22</v>
      </c>
      <c r="C20" s="62" t="s">
        <v>9</v>
      </c>
      <c r="D20" s="63">
        <v>2899</v>
      </c>
      <c r="E20" s="63">
        <v>1981</v>
      </c>
      <c r="F20" s="63">
        <v>1848</v>
      </c>
      <c r="G20" s="63">
        <f t="shared" si="0"/>
        <v>-133</v>
      </c>
      <c r="H20" s="64" t="s">
        <v>152</v>
      </c>
      <c r="I20" s="65"/>
      <c r="J20" s="66" t="s">
        <v>108</v>
      </c>
    </row>
    <row r="21" spans="1:10" s="51" customFormat="1" x14ac:dyDescent="0.2">
      <c r="A21" s="61" t="s">
        <v>44</v>
      </c>
      <c r="B21" s="62" t="s">
        <v>54</v>
      </c>
      <c r="C21" s="62" t="s">
        <v>55</v>
      </c>
      <c r="D21" s="63">
        <v>519</v>
      </c>
      <c r="E21" s="63">
        <v>519</v>
      </c>
      <c r="F21" s="63">
        <v>519</v>
      </c>
      <c r="G21" s="63">
        <f t="shared" si="0"/>
        <v>0</v>
      </c>
      <c r="H21" s="64"/>
      <c r="I21" s="65"/>
      <c r="J21" s="66" t="s">
        <v>108</v>
      </c>
    </row>
    <row r="22" spans="1:10" s="51" customFormat="1" ht="30" x14ac:dyDescent="0.2">
      <c r="A22" s="61" t="s">
        <v>23</v>
      </c>
      <c r="B22" s="62" t="s">
        <v>49</v>
      </c>
      <c r="C22" s="62" t="s">
        <v>50</v>
      </c>
      <c r="D22" s="63">
        <v>804</v>
      </c>
      <c r="E22" s="63">
        <v>804</v>
      </c>
      <c r="F22" s="63">
        <v>804</v>
      </c>
      <c r="G22" s="63">
        <f t="shared" si="0"/>
        <v>0</v>
      </c>
      <c r="H22" s="64" t="s">
        <v>155</v>
      </c>
      <c r="I22" s="65"/>
      <c r="J22" s="66" t="s">
        <v>148</v>
      </c>
    </row>
    <row r="23" spans="1:10" s="51" customFormat="1" x14ac:dyDescent="0.2">
      <c r="A23" s="61" t="s">
        <v>23</v>
      </c>
      <c r="B23" s="62" t="s">
        <v>25</v>
      </c>
      <c r="C23" s="62" t="s">
        <v>24</v>
      </c>
      <c r="D23" s="63">
        <v>1235</v>
      </c>
      <c r="E23" s="63">
        <v>1235</v>
      </c>
      <c r="F23" s="63">
        <v>1230</v>
      </c>
      <c r="G23" s="63">
        <f t="shared" si="0"/>
        <v>-5</v>
      </c>
      <c r="H23" s="64" t="s">
        <v>185</v>
      </c>
      <c r="I23" s="65"/>
      <c r="J23" s="66" t="s">
        <v>148</v>
      </c>
    </row>
    <row r="24" spans="1:10" s="51" customFormat="1" ht="30" x14ac:dyDescent="0.2">
      <c r="A24" s="61" t="s">
        <v>23</v>
      </c>
      <c r="B24" s="62" t="s">
        <v>52</v>
      </c>
      <c r="C24" s="62" t="s">
        <v>1</v>
      </c>
      <c r="D24" s="63">
        <v>1987</v>
      </c>
      <c r="E24" s="63">
        <v>1907</v>
      </c>
      <c r="F24" s="63">
        <v>1808</v>
      </c>
      <c r="G24" s="63">
        <f t="shared" si="0"/>
        <v>-99</v>
      </c>
      <c r="H24" s="64" t="s">
        <v>157</v>
      </c>
      <c r="I24" s="65"/>
      <c r="J24" s="66" t="s">
        <v>148</v>
      </c>
    </row>
    <row r="25" spans="1:10" s="51" customFormat="1" ht="30" x14ac:dyDescent="0.2">
      <c r="A25" s="61" t="s">
        <v>23</v>
      </c>
      <c r="B25" s="62" t="s">
        <v>161</v>
      </c>
      <c r="C25" s="62" t="s">
        <v>84</v>
      </c>
      <c r="D25" s="63">
        <v>584</v>
      </c>
      <c r="E25" s="63">
        <v>584</v>
      </c>
      <c r="F25" s="63">
        <v>509</v>
      </c>
      <c r="G25" s="63">
        <f t="shared" si="0"/>
        <v>-75</v>
      </c>
      <c r="H25" s="64" t="s">
        <v>160</v>
      </c>
      <c r="I25" s="65"/>
      <c r="J25" s="66" t="s">
        <v>110</v>
      </c>
    </row>
    <row r="26" spans="1:10" s="51" customFormat="1" ht="30" x14ac:dyDescent="0.2">
      <c r="A26" s="61" t="s">
        <v>141</v>
      </c>
      <c r="B26" s="62" t="s">
        <v>191</v>
      </c>
      <c r="C26" s="62" t="s">
        <v>42</v>
      </c>
      <c r="D26" s="63">
        <v>458</v>
      </c>
      <c r="E26" s="63">
        <v>0</v>
      </c>
      <c r="F26" s="63">
        <v>-116</v>
      </c>
      <c r="G26" s="63">
        <f t="shared" si="0"/>
        <v>-116</v>
      </c>
      <c r="H26" s="64" t="s">
        <v>186</v>
      </c>
      <c r="I26" s="65"/>
      <c r="J26" s="66" t="s">
        <v>174</v>
      </c>
    </row>
    <row r="27" spans="1:10" s="51" customFormat="1" x14ac:dyDescent="0.2">
      <c r="A27" s="67" t="s">
        <v>57</v>
      </c>
      <c r="B27" s="74" t="s">
        <v>51</v>
      </c>
      <c r="C27" s="68" t="s">
        <v>72</v>
      </c>
      <c r="D27" s="69">
        <v>5722</v>
      </c>
      <c r="E27" s="69">
        <v>0</v>
      </c>
      <c r="F27" s="69">
        <v>-59</v>
      </c>
      <c r="G27" s="69">
        <f>F27-E27</f>
        <v>-59</v>
      </c>
      <c r="H27" s="70" t="s">
        <v>185</v>
      </c>
      <c r="I27" s="71"/>
      <c r="J27" s="72" t="s">
        <v>108</v>
      </c>
    </row>
    <row r="28" spans="1:10" s="51" customFormat="1" x14ac:dyDescent="0.2">
      <c r="A28" s="88"/>
      <c r="B28" s="82"/>
      <c r="C28" s="80"/>
      <c r="D28" s="81"/>
      <c r="E28" s="81"/>
      <c r="F28" s="81"/>
      <c r="G28" s="81"/>
      <c r="H28" s="82"/>
      <c r="I28" s="83"/>
      <c r="J28" s="84"/>
    </row>
    <row r="29" spans="1:10" ht="16.5" thickBot="1" x14ac:dyDescent="0.3">
      <c r="A29" s="38" t="s">
        <v>6</v>
      </c>
      <c r="B29" s="39" t="s">
        <v>86</v>
      </c>
      <c r="C29" s="39" t="s">
        <v>95</v>
      </c>
      <c r="D29" s="40">
        <f>SUM(D8:D28)</f>
        <v>63338</v>
      </c>
      <c r="E29" s="40">
        <f>SUM(E8:E28)</f>
        <v>53837</v>
      </c>
      <c r="F29" s="40">
        <f>SUM(F8:F28)</f>
        <v>56350</v>
      </c>
      <c r="G29" s="85">
        <f>SUM(G8:G28)</f>
        <v>2513</v>
      </c>
      <c r="H29" s="86"/>
      <c r="I29" s="41"/>
      <c r="J29" s="87"/>
    </row>
    <row r="30" spans="1:10" ht="15" customHeight="1" x14ac:dyDescent="0.2">
      <c r="D30" s="4"/>
      <c r="E30" s="4"/>
      <c r="F30" s="5"/>
      <c r="G30" s="5"/>
    </row>
    <row r="31" spans="1:10" ht="15" customHeight="1" x14ac:dyDescent="0.2">
      <c r="D31" s="4"/>
      <c r="E31" s="4"/>
      <c r="F31" s="5"/>
      <c r="G31" s="5"/>
    </row>
    <row r="32" spans="1:10" ht="15" customHeight="1" x14ac:dyDescent="0.2">
      <c r="D32" s="4"/>
      <c r="E32" s="4"/>
      <c r="F32" s="5"/>
      <c r="G32" s="5"/>
    </row>
    <row r="33" spans="1:10" ht="15" customHeight="1" x14ac:dyDescent="0.2">
      <c r="D33" s="4"/>
      <c r="E33" s="4"/>
      <c r="F33" s="5"/>
      <c r="G33" s="5"/>
    </row>
    <row r="34" spans="1:10" ht="15" customHeight="1" x14ac:dyDescent="0.2">
      <c r="D34" s="4"/>
      <c r="E34" s="4"/>
      <c r="F34" s="5"/>
      <c r="G34" s="5"/>
    </row>
    <row r="35" spans="1:10" ht="15" customHeight="1" x14ac:dyDescent="0.2">
      <c r="D35" s="4"/>
      <c r="E35" s="4"/>
      <c r="F35" s="5"/>
      <c r="G35" s="5" t="s">
        <v>11</v>
      </c>
    </row>
    <row r="36" spans="1:10" s="22" customFormat="1" ht="15" customHeight="1" x14ac:dyDescent="0.2">
      <c r="A36" s="21"/>
      <c r="B36" s="21"/>
      <c r="C36" s="21"/>
      <c r="D36" s="4"/>
      <c r="E36" s="4"/>
      <c r="F36" s="5"/>
      <c r="G36" s="5"/>
      <c r="J36" s="4"/>
    </row>
    <row r="37" spans="1:10" s="22" customFormat="1" ht="15" customHeight="1" x14ac:dyDescent="0.2">
      <c r="A37" s="21"/>
      <c r="B37" s="21"/>
      <c r="C37" s="21"/>
      <c r="D37" s="4"/>
      <c r="E37" s="4"/>
      <c r="F37" s="5"/>
      <c r="G37" s="5"/>
      <c r="J37" s="4"/>
    </row>
    <row r="38" spans="1:10" s="22" customFormat="1" ht="15" customHeight="1" x14ac:dyDescent="0.2">
      <c r="A38" s="21"/>
      <c r="B38" s="21"/>
      <c r="C38" s="21"/>
      <c r="D38" s="3"/>
      <c r="E38" s="3"/>
      <c r="F38" s="4"/>
      <c r="G38" s="6"/>
      <c r="J38" s="4"/>
    </row>
    <row r="39" spans="1:10" s="22" customFormat="1" ht="15" customHeight="1" x14ac:dyDescent="0.2">
      <c r="A39" s="21"/>
      <c r="B39" s="21"/>
      <c r="C39" s="21"/>
      <c r="D39" s="3"/>
      <c r="E39" s="3"/>
      <c r="F39" s="4"/>
      <c r="G39" s="6"/>
      <c r="J39" s="4"/>
    </row>
    <row r="40" spans="1:10" s="22" customFormat="1" ht="15" customHeight="1" x14ac:dyDescent="0.2">
      <c r="A40" s="21"/>
      <c r="B40" s="21"/>
      <c r="C40" s="21"/>
      <c r="D40" s="3"/>
      <c r="E40" s="3"/>
      <c r="F40" s="4"/>
      <c r="G40" s="6"/>
      <c r="J40" s="4"/>
    </row>
    <row r="41" spans="1:10" s="22" customFormat="1" ht="15" customHeight="1" x14ac:dyDescent="0.2">
      <c r="A41" s="21"/>
      <c r="B41" s="21"/>
      <c r="C41" s="21"/>
      <c r="D41" s="3"/>
      <c r="E41" s="3"/>
      <c r="F41" s="4"/>
      <c r="G41" s="6"/>
      <c r="J41" s="4"/>
    </row>
    <row r="42" spans="1:10" s="22" customFormat="1" ht="15" customHeight="1" x14ac:dyDescent="0.2">
      <c r="A42" s="21"/>
      <c r="B42" s="21"/>
      <c r="C42" s="21"/>
      <c r="D42" s="3"/>
      <c r="E42" s="3"/>
      <c r="F42" s="4"/>
      <c r="G42" s="6"/>
      <c r="J42" s="4"/>
    </row>
    <row r="43" spans="1:10" s="22" customFormat="1" ht="15" customHeight="1" x14ac:dyDescent="0.2">
      <c r="A43" s="21"/>
      <c r="B43" s="21"/>
      <c r="C43" s="21"/>
      <c r="D43" s="3"/>
      <c r="E43" s="3"/>
      <c r="F43" s="4"/>
      <c r="G43" s="6"/>
      <c r="J43" s="4"/>
    </row>
    <row r="44" spans="1:10" s="22" customFormat="1" ht="15" customHeight="1" x14ac:dyDescent="0.2">
      <c r="A44" s="21"/>
      <c r="B44" s="21"/>
      <c r="C44" s="21"/>
      <c r="D44" s="3"/>
      <c r="E44" s="3"/>
      <c r="F44" s="4"/>
      <c r="G44" s="6"/>
      <c r="J44" s="4"/>
    </row>
    <row r="45" spans="1:10" s="22" customFormat="1" ht="15" customHeight="1" x14ac:dyDescent="0.2">
      <c r="A45" s="21"/>
      <c r="B45" s="21"/>
      <c r="C45" s="21"/>
      <c r="D45" s="3"/>
      <c r="E45" s="3"/>
      <c r="F45" s="4"/>
      <c r="G45" s="6"/>
      <c r="J45" s="4"/>
    </row>
    <row r="46" spans="1:10" s="22" customFormat="1" ht="15" customHeight="1" x14ac:dyDescent="0.2">
      <c r="A46" s="21"/>
      <c r="B46" s="21"/>
      <c r="C46" s="21"/>
      <c r="D46" s="3"/>
      <c r="E46" s="3"/>
      <c r="F46" s="4"/>
      <c r="G46" s="6"/>
      <c r="J46" s="4"/>
    </row>
    <row r="47" spans="1:10" s="22" customFormat="1" ht="15" customHeight="1" x14ac:dyDescent="0.2">
      <c r="A47" s="21"/>
      <c r="B47" s="21"/>
      <c r="C47" s="21"/>
      <c r="D47" s="3"/>
      <c r="E47" s="3"/>
      <c r="F47" s="4"/>
      <c r="G47" s="6"/>
      <c r="J47" s="4"/>
    </row>
    <row r="48" spans="1:10" s="22" customFormat="1" ht="15" customHeight="1" x14ac:dyDescent="0.2">
      <c r="A48" s="21"/>
      <c r="B48" s="21"/>
      <c r="C48" s="21"/>
      <c r="D48" s="3"/>
      <c r="E48" s="3"/>
      <c r="F48" s="4"/>
      <c r="G48" s="6"/>
      <c r="J48" s="4"/>
    </row>
    <row r="49" spans="1:10" s="22" customFormat="1" ht="15" customHeight="1" x14ac:dyDescent="0.2">
      <c r="A49" s="21"/>
      <c r="B49" s="21"/>
      <c r="C49" s="21"/>
      <c r="D49" s="3"/>
      <c r="E49" s="3"/>
      <c r="F49" s="4"/>
      <c r="G49" s="6"/>
      <c r="J49" s="4"/>
    </row>
    <row r="50" spans="1:10" s="22" customFormat="1" ht="15" customHeight="1" x14ac:dyDescent="0.2">
      <c r="A50" s="21"/>
      <c r="B50" s="21"/>
      <c r="C50" s="21"/>
      <c r="D50" s="3"/>
      <c r="E50" s="3"/>
      <c r="F50" s="4"/>
      <c r="G50" s="6"/>
      <c r="J50" s="4"/>
    </row>
    <row r="51" spans="1:10" s="22" customFormat="1" ht="15" customHeight="1" x14ac:dyDescent="0.2">
      <c r="A51" s="21"/>
      <c r="B51" s="21"/>
      <c r="C51" s="21"/>
      <c r="D51" s="3"/>
      <c r="E51" s="3"/>
      <c r="F51" s="4"/>
      <c r="G51" s="6"/>
      <c r="J51" s="4"/>
    </row>
    <row r="52" spans="1:10" s="6" customFormat="1" ht="15" customHeight="1" x14ac:dyDescent="0.2">
      <c r="A52" s="21"/>
      <c r="B52" s="21"/>
      <c r="C52" s="21"/>
      <c r="D52" s="3"/>
      <c r="E52" s="3"/>
      <c r="F52" s="4"/>
      <c r="H52" s="22"/>
      <c r="I52" s="22"/>
      <c r="J52" s="4"/>
    </row>
    <row r="53" spans="1:10" s="6" customFormat="1" ht="15" customHeight="1" x14ac:dyDescent="0.2">
      <c r="A53" s="21"/>
      <c r="B53" s="21"/>
      <c r="C53" s="21"/>
      <c r="D53" s="3"/>
      <c r="E53" s="3"/>
      <c r="F53" s="4"/>
      <c r="H53" s="22"/>
      <c r="I53" s="22"/>
      <c r="J53" s="4"/>
    </row>
    <row r="54" spans="1:10" s="6" customFormat="1" ht="15" customHeight="1" x14ac:dyDescent="0.2">
      <c r="A54" s="21"/>
      <c r="B54" s="21"/>
      <c r="C54" s="21"/>
      <c r="D54" s="3"/>
      <c r="E54" s="3"/>
      <c r="F54" s="4"/>
      <c r="H54" s="22"/>
      <c r="I54" s="22"/>
      <c r="J54" s="4"/>
    </row>
    <row r="55" spans="1:10" s="6" customFormat="1" ht="15" customHeight="1" x14ac:dyDescent="0.2">
      <c r="A55" s="21"/>
      <c r="B55" s="21"/>
      <c r="C55" s="21"/>
      <c r="D55" s="3"/>
      <c r="E55" s="3"/>
      <c r="F55" s="4"/>
      <c r="H55" s="22"/>
      <c r="I55" s="22"/>
      <c r="J55" s="4"/>
    </row>
    <row r="56" spans="1:10" s="6" customFormat="1" ht="15" customHeight="1" x14ac:dyDescent="0.2">
      <c r="A56" s="21"/>
      <c r="B56" s="21"/>
      <c r="C56" s="21"/>
      <c r="D56" s="3"/>
      <c r="E56" s="3"/>
      <c r="F56" s="4"/>
      <c r="H56" s="22"/>
      <c r="I56" s="22"/>
      <c r="J56" s="4"/>
    </row>
    <row r="57" spans="1:10" s="6" customFormat="1" ht="15" customHeight="1" x14ac:dyDescent="0.2">
      <c r="A57" s="21"/>
      <c r="B57" s="21"/>
      <c r="C57" s="21"/>
      <c r="D57" s="3"/>
      <c r="E57" s="3"/>
      <c r="F57" s="4"/>
      <c r="H57" s="22"/>
      <c r="I57" s="22"/>
      <c r="J57" s="4"/>
    </row>
    <row r="58" spans="1:10" s="6" customFormat="1" ht="15" customHeight="1" x14ac:dyDescent="0.2">
      <c r="A58" s="21"/>
      <c r="B58" s="21"/>
      <c r="C58" s="21"/>
      <c r="D58" s="3"/>
      <c r="E58" s="3"/>
      <c r="F58" s="4"/>
      <c r="H58" s="22"/>
      <c r="I58" s="22"/>
      <c r="J58" s="4"/>
    </row>
    <row r="59" spans="1:10" s="6" customFormat="1" ht="15" customHeight="1" x14ac:dyDescent="0.2">
      <c r="A59" s="21"/>
      <c r="B59" s="21"/>
      <c r="C59" s="21"/>
      <c r="D59" s="3"/>
      <c r="E59" s="3"/>
      <c r="F59" s="4"/>
      <c r="H59" s="22"/>
      <c r="I59" s="22"/>
      <c r="J59" s="4"/>
    </row>
    <row r="60" spans="1:10" s="6" customFormat="1" ht="15" customHeight="1" x14ac:dyDescent="0.2">
      <c r="A60" s="21"/>
      <c r="B60" s="21"/>
      <c r="C60" s="21"/>
      <c r="D60" s="3"/>
      <c r="E60" s="3"/>
      <c r="F60" s="4"/>
      <c r="H60" s="22"/>
      <c r="I60" s="22"/>
      <c r="J60" s="4"/>
    </row>
    <row r="61" spans="1:10" s="6" customFormat="1" ht="15" customHeight="1" x14ac:dyDescent="0.2">
      <c r="A61" s="21"/>
      <c r="B61" s="21"/>
      <c r="C61" s="21"/>
      <c r="D61" s="3"/>
      <c r="E61" s="3"/>
      <c r="F61" s="4"/>
      <c r="H61" s="22"/>
      <c r="I61" s="22"/>
      <c r="J61" s="4"/>
    </row>
    <row r="62" spans="1:10" s="6" customFormat="1" ht="15" customHeight="1" x14ac:dyDescent="0.2">
      <c r="A62" s="21"/>
      <c r="B62" s="21"/>
      <c r="C62" s="21"/>
      <c r="D62" s="3"/>
      <c r="E62" s="3"/>
      <c r="F62" s="4"/>
      <c r="H62" s="22"/>
      <c r="I62" s="22"/>
      <c r="J62" s="4"/>
    </row>
    <row r="63" spans="1:10" s="6" customFormat="1" ht="15" customHeight="1" x14ac:dyDescent="0.2">
      <c r="A63" s="21"/>
      <c r="B63" s="21"/>
      <c r="C63" s="21"/>
      <c r="D63" s="3"/>
      <c r="E63" s="3"/>
      <c r="F63" s="4"/>
      <c r="H63" s="22"/>
      <c r="I63" s="22"/>
      <c r="J63" s="4"/>
    </row>
    <row r="64" spans="1:10" s="6" customFormat="1" ht="15" customHeight="1" x14ac:dyDescent="0.2">
      <c r="A64" s="21"/>
      <c r="B64" s="21"/>
      <c r="C64" s="21"/>
      <c r="D64" s="3"/>
      <c r="E64" s="3"/>
      <c r="F64" s="4"/>
      <c r="H64" s="22"/>
      <c r="I64" s="22"/>
      <c r="J64" s="4"/>
    </row>
    <row r="65" spans="1:10" s="6" customFormat="1" ht="15" customHeight="1" x14ac:dyDescent="0.2">
      <c r="A65" s="21"/>
      <c r="B65" s="21"/>
      <c r="C65" s="21"/>
      <c r="D65" s="3"/>
      <c r="E65" s="3"/>
      <c r="F65" s="4"/>
      <c r="H65" s="22"/>
      <c r="I65" s="22"/>
      <c r="J65" s="4"/>
    </row>
    <row r="66" spans="1:10" s="6" customFormat="1" ht="15" customHeight="1" x14ac:dyDescent="0.2">
      <c r="A66" s="21"/>
      <c r="B66" s="21"/>
      <c r="C66" s="21"/>
      <c r="D66" s="3"/>
      <c r="E66" s="3"/>
      <c r="F66" s="4"/>
      <c r="H66" s="22"/>
      <c r="I66" s="22"/>
      <c r="J66" s="4"/>
    </row>
    <row r="67" spans="1:10" s="6" customFormat="1" ht="15" customHeight="1" x14ac:dyDescent="0.2">
      <c r="A67" s="21"/>
      <c r="B67" s="21"/>
      <c r="C67" s="21"/>
      <c r="D67" s="3"/>
      <c r="E67" s="3"/>
      <c r="F67" s="4"/>
      <c r="H67" s="22"/>
      <c r="I67" s="22"/>
      <c r="J67" s="4"/>
    </row>
    <row r="68" spans="1:10" s="6" customFormat="1" ht="15" customHeight="1" x14ac:dyDescent="0.2">
      <c r="A68" s="21"/>
      <c r="B68" s="21"/>
      <c r="C68" s="21"/>
      <c r="D68" s="3"/>
      <c r="E68" s="3"/>
      <c r="F68" s="4"/>
      <c r="H68" s="22"/>
      <c r="I68" s="22"/>
      <c r="J68" s="4"/>
    </row>
    <row r="69" spans="1:10" s="6" customFormat="1" ht="15" customHeight="1" x14ac:dyDescent="0.2">
      <c r="A69" s="21"/>
      <c r="B69" s="21"/>
      <c r="C69" s="21"/>
      <c r="D69" s="3"/>
      <c r="E69" s="3"/>
      <c r="F69" s="4"/>
      <c r="H69" s="22"/>
      <c r="I69" s="22"/>
      <c r="J69" s="4"/>
    </row>
    <row r="70" spans="1:10" s="6" customFormat="1" ht="15" customHeight="1" x14ac:dyDescent="0.2">
      <c r="A70" s="21"/>
      <c r="B70" s="21"/>
      <c r="C70" s="21"/>
      <c r="D70" s="3"/>
      <c r="E70" s="3"/>
      <c r="F70" s="4"/>
      <c r="H70" s="22"/>
      <c r="I70" s="22"/>
      <c r="J70" s="4"/>
    </row>
    <row r="71" spans="1:10" s="6" customFormat="1" ht="15" customHeight="1" x14ac:dyDescent="0.2">
      <c r="A71" s="21"/>
      <c r="B71" s="21"/>
      <c r="C71" s="21"/>
      <c r="D71" s="3"/>
      <c r="E71" s="3"/>
      <c r="F71" s="4"/>
      <c r="H71" s="22"/>
      <c r="I71" s="22"/>
      <c r="J71" s="4"/>
    </row>
    <row r="72" spans="1:10" s="6" customFormat="1" ht="15" customHeight="1" x14ac:dyDescent="0.2">
      <c r="A72" s="21"/>
      <c r="B72" s="21"/>
      <c r="C72" s="21"/>
      <c r="D72" s="3"/>
      <c r="E72" s="3"/>
      <c r="F72" s="4"/>
      <c r="H72" s="22"/>
      <c r="I72" s="22"/>
      <c r="J72" s="4"/>
    </row>
    <row r="73" spans="1:10" s="6" customFormat="1" ht="15" customHeight="1" x14ac:dyDescent="0.2">
      <c r="A73" s="21"/>
      <c r="B73" s="21"/>
      <c r="C73" s="21"/>
      <c r="D73" s="3"/>
      <c r="E73" s="3"/>
      <c r="F73" s="4"/>
      <c r="H73" s="22"/>
      <c r="I73" s="22"/>
      <c r="J73" s="4"/>
    </row>
    <row r="74" spans="1:10" s="6" customFormat="1" ht="15" customHeight="1" x14ac:dyDescent="0.2">
      <c r="A74" s="21"/>
      <c r="B74" s="21"/>
      <c r="C74" s="21"/>
      <c r="D74" s="3"/>
      <c r="E74" s="3"/>
      <c r="F74" s="4"/>
      <c r="H74" s="22"/>
      <c r="I74" s="22"/>
      <c r="J74" s="4"/>
    </row>
    <row r="75" spans="1:10" s="6" customFormat="1" ht="15" customHeight="1" x14ac:dyDescent="0.2">
      <c r="A75" s="21"/>
      <c r="B75" s="21"/>
      <c r="C75" s="21"/>
      <c r="D75" s="3"/>
      <c r="E75" s="3"/>
      <c r="F75" s="4"/>
      <c r="H75" s="22"/>
      <c r="I75" s="22"/>
      <c r="J75" s="4"/>
    </row>
    <row r="76" spans="1:10" s="6" customFormat="1" ht="15" customHeight="1" x14ac:dyDescent="0.2">
      <c r="A76" s="21"/>
      <c r="B76" s="21"/>
      <c r="C76" s="21"/>
      <c r="D76" s="3"/>
      <c r="E76" s="3"/>
      <c r="F76" s="4"/>
      <c r="H76" s="22"/>
      <c r="I76" s="22"/>
      <c r="J76" s="4"/>
    </row>
    <row r="77" spans="1:10" s="6" customFormat="1" ht="15" customHeight="1" x14ac:dyDescent="0.2">
      <c r="A77" s="21"/>
      <c r="B77" s="21"/>
      <c r="C77" s="21"/>
      <c r="D77" s="3"/>
      <c r="E77" s="3"/>
      <c r="F77" s="4"/>
      <c r="H77" s="22"/>
      <c r="I77" s="22"/>
      <c r="J77" s="4"/>
    </row>
    <row r="78" spans="1:10" s="6" customFormat="1" ht="15" customHeight="1" x14ac:dyDescent="0.2">
      <c r="A78" s="21"/>
      <c r="B78" s="21"/>
      <c r="C78" s="21"/>
      <c r="D78" s="3"/>
      <c r="E78" s="3"/>
      <c r="F78" s="4"/>
      <c r="H78" s="22"/>
      <c r="I78" s="22"/>
      <c r="J78" s="4"/>
    </row>
    <row r="79" spans="1:10" s="6" customFormat="1" ht="15" customHeight="1" x14ac:dyDescent="0.2">
      <c r="A79" s="21"/>
      <c r="B79" s="21"/>
      <c r="C79" s="21"/>
      <c r="D79" s="3"/>
      <c r="E79" s="3"/>
      <c r="F79" s="4"/>
      <c r="H79" s="22"/>
      <c r="I79" s="22"/>
      <c r="J79" s="4"/>
    </row>
    <row r="80" spans="1:10" s="6" customFormat="1" ht="15" customHeight="1" x14ac:dyDescent="0.2">
      <c r="A80" s="21"/>
      <c r="B80" s="21"/>
      <c r="C80" s="21"/>
      <c r="D80" s="3"/>
      <c r="E80" s="3"/>
      <c r="F80" s="4"/>
      <c r="H80" s="22"/>
      <c r="I80" s="22"/>
      <c r="J80" s="4"/>
    </row>
    <row r="81" spans="1:10" s="6" customFormat="1" ht="15" customHeight="1" x14ac:dyDescent="0.2">
      <c r="A81" s="21"/>
      <c r="B81" s="21"/>
      <c r="C81" s="21"/>
      <c r="D81" s="3"/>
      <c r="E81" s="3"/>
      <c r="F81" s="4"/>
      <c r="H81" s="22"/>
      <c r="I81" s="22"/>
      <c r="J81" s="4"/>
    </row>
    <row r="82" spans="1:10" s="6" customFormat="1" ht="15" customHeight="1" x14ac:dyDescent="0.2">
      <c r="A82" s="21"/>
      <c r="B82" s="21"/>
      <c r="C82" s="21"/>
      <c r="D82" s="3"/>
      <c r="E82" s="3"/>
      <c r="F82" s="4"/>
      <c r="H82" s="22"/>
      <c r="I82" s="22"/>
      <c r="J82" s="4"/>
    </row>
    <row r="83" spans="1:10" s="6" customFormat="1" ht="15" customHeight="1" x14ac:dyDescent="0.2">
      <c r="A83" s="21"/>
      <c r="B83" s="21"/>
      <c r="C83" s="21"/>
      <c r="D83" s="3"/>
      <c r="E83" s="3"/>
      <c r="F83" s="4"/>
      <c r="H83" s="22"/>
      <c r="I83" s="22"/>
      <c r="J83" s="4"/>
    </row>
    <row r="84" spans="1:10" s="6" customFormat="1" ht="15" customHeight="1" x14ac:dyDescent="0.2">
      <c r="A84" s="21"/>
      <c r="B84" s="21"/>
      <c r="C84" s="21"/>
      <c r="D84" s="3"/>
      <c r="E84" s="3"/>
      <c r="F84" s="4"/>
      <c r="H84" s="22"/>
      <c r="I84" s="22"/>
      <c r="J84" s="4"/>
    </row>
    <row r="85" spans="1:10" s="6" customFormat="1" ht="15" customHeight="1" x14ac:dyDescent="0.2">
      <c r="A85" s="21"/>
      <c r="B85" s="21"/>
      <c r="C85" s="21"/>
      <c r="D85" s="3"/>
      <c r="E85" s="3"/>
      <c r="F85" s="4"/>
      <c r="H85" s="22"/>
      <c r="I85" s="22"/>
      <c r="J85" s="4"/>
    </row>
    <row r="86" spans="1:10" s="6" customFormat="1" ht="15" customHeight="1" x14ac:dyDescent="0.2">
      <c r="A86" s="21"/>
      <c r="B86" s="21"/>
      <c r="C86" s="21"/>
      <c r="D86" s="3"/>
      <c r="E86" s="3"/>
      <c r="F86" s="4"/>
      <c r="H86" s="22"/>
      <c r="I86" s="22"/>
      <c r="J86" s="4"/>
    </row>
    <row r="87" spans="1:10" s="6" customFormat="1" ht="15" customHeight="1" x14ac:dyDescent="0.2">
      <c r="A87" s="21"/>
      <c r="B87" s="21"/>
      <c r="C87" s="21"/>
      <c r="D87" s="3"/>
      <c r="E87" s="3"/>
      <c r="F87" s="4"/>
      <c r="H87" s="22"/>
      <c r="I87" s="22"/>
      <c r="J87" s="4"/>
    </row>
    <row r="88" spans="1:10" s="6" customFormat="1" ht="15" customHeight="1" x14ac:dyDescent="0.2">
      <c r="A88" s="21"/>
      <c r="B88" s="21"/>
      <c r="C88" s="21"/>
      <c r="D88" s="3"/>
      <c r="E88" s="3"/>
      <c r="F88" s="4"/>
      <c r="H88" s="22"/>
      <c r="I88" s="22"/>
      <c r="J88" s="4"/>
    </row>
    <row r="89" spans="1:10" s="6" customFormat="1" ht="15" customHeight="1" x14ac:dyDescent="0.2">
      <c r="A89" s="21"/>
      <c r="B89" s="21"/>
      <c r="C89" s="21"/>
      <c r="D89" s="3"/>
      <c r="E89" s="3"/>
      <c r="F89" s="4"/>
      <c r="H89" s="22"/>
      <c r="I89" s="22"/>
      <c r="J89" s="4"/>
    </row>
    <row r="90" spans="1:10" s="6" customFormat="1" ht="15" customHeight="1" x14ac:dyDescent="0.2">
      <c r="A90" s="21"/>
      <c r="B90" s="21"/>
      <c r="C90" s="21"/>
      <c r="D90" s="3"/>
      <c r="E90" s="3"/>
      <c r="F90" s="4"/>
      <c r="H90" s="22"/>
      <c r="I90" s="22"/>
      <c r="J90" s="4"/>
    </row>
    <row r="91" spans="1:10" s="6" customFormat="1" ht="15" customHeight="1" x14ac:dyDescent="0.2">
      <c r="A91" s="21"/>
      <c r="B91" s="21"/>
      <c r="C91" s="21"/>
      <c r="D91" s="3"/>
      <c r="E91" s="3"/>
      <c r="F91" s="4"/>
      <c r="H91" s="22"/>
      <c r="I91" s="22"/>
      <c r="J91" s="4"/>
    </row>
    <row r="92" spans="1:10" s="6" customFormat="1" ht="15" customHeight="1" x14ac:dyDescent="0.2">
      <c r="A92" s="21"/>
      <c r="B92" s="21"/>
      <c r="C92" s="21"/>
      <c r="D92" s="3"/>
      <c r="E92" s="3"/>
      <c r="F92" s="4"/>
      <c r="H92" s="22"/>
      <c r="I92" s="22"/>
      <c r="J92" s="4"/>
    </row>
    <row r="93" spans="1:10" s="6" customFormat="1" ht="15" customHeight="1" x14ac:dyDescent="0.2">
      <c r="A93" s="21"/>
      <c r="B93" s="21"/>
      <c r="C93" s="21"/>
      <c r="D93" s="3"/>
      <c r="E93" s="3"/>
      <c r="F93" s="4"/>
      <c r="H93" s="22"/>
      <c r="I93" s="22"/>
      <c r="J93" s="4"/>
    </row>
    <row r="94" spans="1:10" s="6" customFormat="1" ht="15" customHeight="1" x14ac:dyDescent="0.2">
      <c r="A94" s="21"/>
      <c r="B94" s="21"/>
      <c r="C94" s="21"/>
      <c r="D94" s="3"/>
      <c r="E94" s="3"/>
      <c r="F94" s="4"/>
      <c r="H94" s="22"/>
      <c r="I94" s="22"/>
      <c r="J94" s="4"/>
    </row>
    <row r="95" spans="1:10" s="6" customFormat="1" ht="15" customHeight="1" x14ac:dyDescent="0.2">
      <c r="A95" s="21"/>
      <c r="B95" s="21"/>
      <c r="C95" s="21"/>
      <c r="D95" s="3"/>
      <c r="E95" s="3"/>
      <c r="F95" s="4"/>
      <c r="H95" s="22"/>
      <c r="I95" s="22"/>
      <c r="J95" s="4"/>
    </row>
    <row r="96" spans="1:10" s="6" customFormat="1" ht="15" customHeight="1" x14ac:dyDescent="0.2">
      <c r="A96" s="21"/>
      <c r="B96" s="21"/>
      <c r="C96" s="21"/>
      <c r="D96" s="3"/>
      <c r="E96" s="3"/>
      <c r="F96" s="4"/>
      <c r="H96" s="22"/>
      <c r="I96" s="22"/>
      <c r="J96" s="4"/>
    </row>
    <row r="97" spans="1:10" s="6" customFormat="1" ht="15" customHeight="1" x14ac:dyDescent="0.2">
      <c r="A97" s="21"/>
      <c r="B97" s="21"/>
      <c r="C97" s="21"/>
      <c r="D97" s="3"/>
      <c r="E97" s="3"/>
      <c r="F97" s="4"/>
      <c r="H97" s="22"/>
      <c r="I97" s="22"/>
      <c r="J97" s="4"/>
    </row>
    <row r="98" spans="1:10" s="6" customFormat="1" ht="15" customHeight="1" x14ac:dyDescent="0.2">
      <c r="A98" s="21"/>
      <c r="B98" s="21"/>
      <c r="C98" s="21"/>
      <c r="D98" s="3"/>
      <c r="E98" s="3"/>
      <c r="F98" s="4"/>
      <c r="H98" s="22"/>
      <c r="I98" s="22"/>
      <c r="J98" s="4"/>
    </row>
    <row r="99" spans="1:10" s="6" customFormat="1" ht="15" customHeight="1" x14ac:dyDescent="0.2">
      <c r="A99" s="21"/>
      <c r="B99" s="21"/>
      <c r="C99" s="21"/>
      <c r="D99" s="3"/>
      <c r="E99" s="3"/>
      <c r="F99" s="4"/>
      <c r="H99" s="22"/>
      <c r="I99" s="22"/>
      <c r="J99" s="4"/>
    </row>
    <row r="100" spans="1:10" s="6" customFormat="1" ht="15" customHeight="1" x14ac:dyDescent="0.2">
      <c r="A100" s="21"/>
      <c r="B100" s="21"/>
      <c r="C100" s="21" t="s">
        <v>108</v>
      </c>
      <c r="D100" s="3">
        <f>SUMIF($J$8:$J$28,"="&amp;$C100,$D$8:$D$28)</f>
        <v>58270</v>
      </c>
      <c r="E100" s="3">
        <f t="shared" ref="E100:G103" si="1">SUMIF($J$8:$J$28,"="&amp;$C100,E$8:E$28)</f>
        <v>49307</v>
      </c>
      <c r="F100" s="3">
        <f t="shared" si="1"/>
        <v>52115</v>
      </c>
      <c r="G100" s="3">
        <f t="shared" si="1"/>
        <v>2808</v>
      </c>
      <c r="H100" s="22"/>
      <c r="I100" s="22"/>
      <c r="J100" s="4"/>
    </row>
    <row r="101" spans="1:10" s="6" customFormat="1" ht="15" customHeight="1" x14ac:dyDescent="0.2">
      <c r="A101" s="21"/>
      <c r="B101" s="21"/>
      <c r="C101" s="21" t="s">
        <v>148</v>
      </c>
      <c r="D101" s="3">
        <f>SUMIF($J$8:$J$28,"="&amp;$C101,$D$8:$D$28)</f>
        <v>4026</v>
      </c>
      <c r="E101" s="3">
        <f t="shared" si="1"/>
        <v>3946</v>
      </c>
      <c r="F101" s="3">
        <f t="shared" si="1"/>
        <v>3842</v>
      </c>
      <c r="G101" s="3">
        <f t="shared" si="1"/>
        <v>-104</v>
      </c>
      <c r="H101" s="22"/>
      <c r="I101" s="22"/>
      <c r="J101" s="4"/>
    </row>
    <row r="102" spans="1:10" s="6" customFormat="1" ht="15" customHeight="1" x14ac:dyDescent="0.2">
      <c r="A102" s="21"/>
      <c r="B102" s="21"/>
      <c r="C102" s="21" t="s">
        <v>174</v>
      </c>
      <c r="D102" s="3">
        <f>SUMIF($J$8:$J$28,"="&amp;$C102,$D$8:$D$28)</f>
        <v>458</v>
      </c>
      <c r="E102" s="3">
        <f t="shared" si="1"/>
        <v>0</v>
      </c>
      <c r="F102" s="3">
        <f t="shared" si="1"/>
        <v>-116</v>
      </c>
      <c r="G102" s="3">
        <f t="shared" si="1"/>
        <v>-116</v>
      </c>
      <c r="H102" s="22"/>
      <c r="I102" s="22"/>
      <c r="J102" s="4"/>
    </row>
    <row r="103" spans="1:10" s="6" customFormat="1" ht="15" customHeight="1" x14ac:dyDescent="0.2">
      <c r="A103" s="21"/>
      <c r="B103" s="21"/>
      <c r="C103" s="21" t="s">
        <v>110</v>
      </c>
      <c r="D103" s="3">
        <f>SUMIF($J$8:$J$28,"="&amp;$C103,$D$8:$D$28)</f>
        <v>584</v>
      </c>
      <c r="E103" s="3">
        <f t="shared" si="1"/>
        <v>584</v>
      </c>
      <c r="F103" s="3">
        <f t="shared" si="1"/>
        <v>509</v>
      </c>
      <c r="G103" s="3">
        <f t="shared" si="1"/>
        <v>-75</v>
      </c>
      <c r="H103" s="22"/>
      <c r="I103" s="22"/>
      <c r="J103" s="4"/>
    </row>
    <row r="104" spans="1:10" s="6" customFormat="1" ht="15" customHeight="1" x14ac:dyDescent="0.2">
      <c r="A104" s="21"/>
      <c r="B104" s="21"/>
      <c r="C104" s="21"/>
      <c r="D104" s="3"/>
      <c r="E104" s="3"/>
      <c r="F104" s="4"/>
      <c r="H104" s="22"/>
      <c r="I104" s="22"/>
      <c r="J104" s="4"/>
    </row>
    <row r="105" spans="1:10" s="6" customFormat="1" ht="15" customHeight="1" x14ac:dyDescent="0.2">
      <c r="A105" s="21"/>
      <c r="B105" s="21"/>
      <c r="C105" s="21"/>
      <c r="D105" s="3"/>
      <c r="E105" s="3"/>
      <c r="F105" s="4"/>
      <c r="H105" s="22"/>
      <c r="I105" s="22"/>
      <c r="J105" s="4"/>
    </row>
    <row r="106" spans="1:10" s="6" customFormat="1" ht="15" customHeight="1" x14ac:dyDescent="0.2">
      <c r="A106" s="21"/>
      <c r="B106" s="21"/>
      <c r="C106" s="21"/>
      <c r="D106" s="3"/>
      <c r="E106" s="3"/>
      <c r="F106" s="4"/>
      <c r="H106" s="22"/>
      <c r="I106" s="22"/>
      <c r="J106" s="4"/>
    </row>
    <row r="107" spans="1:10" s="6" customFormat="1" ht="15" customHeight="1" x14ac:dyDescent="0.2">
      <c r="A107" s="21"/>
      <c r="B107" s="21"/>
      <c r="C107" s="21"/>
      <c r="D107" s="3"/>
      <c r="E107" s="3"/>
      <c r="F107" s="4"/>
      <c r="H107" s="22"/>
      <c r="I107" s="22"/>
      <c r="J107" s="4"/>
    </row>
    <row r="108" spans="1:10" s="6" customFormat="1" ht="15" customHeight="1" x14ac:dyDescent="0.2">
      <c r="A108" s="21"/>
      <c r="B108" s="21"/>
      <c r="C108" s="21"/>
      <c r="D108" s="3"/>
      <c r="E108" s="3"/>
      <c r="F108" s="4"/>
      <c r="H108" s="22"/>
      <c r="I108" s="22"/>
      <c r="J108" s="4"/>
    </row>
    <row r="109" spans="1:10" s="6" customFormat="1" ht="15" customHeight="1" x14ac:dyDescent="0.2">
      <c r="A109" s="21"/>
      <c r="B109" s="21"/>
      <c r="C109" s="21"/>
      <c r="D109" s="3"/>
      <c r="E109" s="3"/>
      <c r="F109" s="4"/>
      <c r="H109" s="22"/>
      <c r="I109" s="22"/>
      <c r="J109" s="4"/>
    </row>
    <row r="110" spans="1:10" s="6" customFormat="1" ht="15" customHeight="1" x14ac:dyDescent="0.2">
      <c r="A110" s="21"/>
      <c r="B110" s="21"/>
      <c r="C110" s="21"/>
      <c r="D110" s="3"/>
      <c r="E110" s="3"/>
      <c r="F110" s="4"/>
      <c r="H110" s="22"/>
      <c r="I110" s="22"/>
      <c r="J110" s="4"/>
    </row>
    <row r="111" spans="1:10" s="6" customFormat="1" ht="15" customHeight="1" x14ac:dyDescent="0.2">
      <c r="A111" s="21"/>
      <c r="B111" s="21"/>
      <c r="C111" s="21"/>
      <c r="D111" s="3"/>
      <c r="E111" s="3"/>
      <c r="F111" s="4"/>
      <c r="H111" s="22"/>
      <c r="I111" s="22"/>
      <c r="J111" s="4"/>
    </row>
    <row r="112" spans="1:10" s="6" customFormat="1" ht="15" customHeight="1" x14ac:dyDescent="0.2">
      <c r="A112" s="21"/>
      <c r="B112" s="21"/>
      <c r="C112" s="21"/>
      <c r="D112" s="3"/>
      <c r="E112" s="3"/>
      <c r="F112" s="4"/>
      <c r="H112" s="22"/>
      <c r="I112" s="22"/>
      <c r="J112" s="4"/>
    </row>
    <row r="113" spans="1:10" s="6" customFormat="1" ht="15" customHeight="1" x14ac:dyDescent="0.2">
      <c r="A113" s="21"/>
      <c r="B113" s="21"/>
      <c r="C113" s="21"/>
      <c r="D113" s="3"/>
      <c r="E113" s="3"/>
      <c r="F113" s="4"/>
      <c r="H113" s="22"/>
      <c r="I113" s="22"/>
      <c r="J113" s="4"/>
    </row>
    <row r="114" spans="1:10" s="6" customFormat="1" ht="15" customHeight="1" x14ac:dyDescent="0.2">
      <c r="A114" s="21"/>
      <c r="B114" s="21"/>
      <c r="C114" s="21"/>
      <c r="D114" s="3"/>
      <c r="E114" s="3"/>
      <c r="F114" s="4"/>
      <c r="H114" s="22"/>
      <c r="I114" s="22"/>
      <c r="J114" s="4"/>
    </row>
    <row r="115" spans="1:10" s="6" customFormat="1" ht="15" customHeight="1" x14ac:dyDescent="0.2">
      <c r="A115" s="21"/>
      <c r="B115" s="21"/>
      <c r="C115" s="21"/>
      <c r="D115" s="3"/>
      <c r="E115" s="3"/>
      <c r="F115" s="4"/>
      <c r="H115" s="22"/>
      <c r="I115" s="22"/>
      <c r="J115" s="4"/>
    </row>
    <row r="116" spans="1:10" s="6" customFormat="1" ht="15" customHeight="1" x14ac:dyDescent="0.2">
      <c r="A116" s="21"/>
      <c r="B116" s="21"/>
      <c r="C116" s="21"/>
      <c r="D116" s="3"/>
      <c r="E116" s="3"/>
      <c r="F116" s="4"/>
      <c r="H116" s="22"/>
      <c r="I116" s="22"/>
      <c r="J116" s="4"/>
    </row>
    <row r="117" spans="1:10" s="6" customFormat="1" ht="15" customHeight="1" x14ac:dyDescent="0.2">
      <c r="A117" s="21"/>
      <c r="B117" s="21"/>
      <c r="C117" s="21"/>
      <c r="D117" s="3"/>
      <c r="E117" s="3"/>
      <c r="F117" s="4"/>
      <c r="H117" s="22"/>
      <c r="I117" s="22"/>
      <c r="J117" s="4"/>
    </row>
    <row r="118" spans="1:10" s="6" customFormat="1" ht="15" customHeight="1" x14ac:dyDescent="0.2">
      <c r="A118" s="21"/>
      <c r="B118" s="21"/>
      <c r="C118" s="21"/>
      <c r="D118" s="3"/>
      <c r="E118" s="3"/>
      <c r="F118" s="4"/>
      <c r="H118" s="22"/>
      <c r="I118" s="22"/>
      <c r="J118" s="4"/>
    </row>
    <row r="119" spans="1:10" s="6" customFormat="1" ht="15" customHeight="1" x14ac:dyDescent="0.2">
      <c r="A119" s="21"/>
      <c r="B119" s="21"/>
      <c r="C119" s="21"/>
      <c r="D119" s="3"/>
      <c r="E119" s="3"/>
      <c r="F119" s="4"/>
      <c r="H119" s="22"/>
      <c r="I119" s="22"/>
      <c r="J119" s="4"/>
    </row>
    <row r="120" spans="1:10" s="6" customFormat="1" ht="15" customHeight="1" x14ac:dyDescent="0.2">
      <c r="A120" s="21"/>
      <c r="B120" s="21"/>
      <c r="C120" s="21"/>
      <c r="D120" s="3"/>
      <c r="E120" s="3"/>
      <c r="F120" s="4"/>
      <c r="H120" s="22"/>
      <c r="I120" s="22"/>
      <c r="J120" s="4"/>
    </row>
    <row r="121" spans="1:10" s="6" customFormat="1" ht="15" customHeight="1" x14ac:dyDescent="0.2">
      <c r="A121" s="21"/>
      <c r="B121" s="21"/>
      <c r="C121" s="21"/>
      <c r="D121" s="3"/>
      <c r="E121" s="3"/>
      <c r="F121" s="4"/>
      <c r="H121" s="22"/>
      <c r="I121" s="22"/>
      <c r="J121" s="4"/>
    </row>
    <row r="122" spans="1:10" s="6" customFormat="1" ht="15" customHeight="1" x14ac:dyDescent="0.2">
      <c r="A122" s="21"/>
      <c r="B122" s="21"/>
      <c r="C122" s="21"/>
      <c r="D122" s="3"/>
      <c r="E122" s="3"/>
      <c r="F122" s="4"/>
      <c r="H122" s="22"/>
      <c r="I122" s="22"/>
      <c r="J122" s="4"/>
    </row>
    <row r="123" spans="1:10" s="6" customFormat="1" ht="15" customHeight="1" x14ac:dyDescent="0.2">
      <c r="A123" s="21"/>
      <c r="B123" s="21"/>
      <c r="C123" s="21"/>
      <c r="D123" s="3"/>
      <c r="E123" s="3"/>
      <c r="F123" s="4"/>
      <c r="H123" s="22"/>
      <c r="I123" s="22"/>
      <c r="J123" s="4"/>
    </row>
    <row r="124" spans="1:10" s="6" customFormat="1" ht="15" customHeight="1" x14ac:dyDescent="0.2">
      <c r="A124" s="21"/>
      <c r="B124" s="21"/>
      <c r="C124" s="21"/>
      <c r="D124" s="3"/>
      <c r="E124" s="3"/>
      <c r="F124" s="4"/>
      <c r="H124" s="22"/>
      <c r="I124" s="22"/>
      <c r="J124" s="4"/>
    </row>
    <row r="125" spans="1:10" s="6" customFormat="1" ht="15" customHeight="1" x14ac:dyDescent="0.2">
      <c r="A125" s="21"/>
      <c r="B125" s="21"/>
      <c r="C125" s="21"/>
      <c r="D125" s="3"/>
      <c r="E125" s="3"/>
      <c r="F125" s="4"/>
      <c r="H125" s="22"/>
      <c r="I125" s="22"/>
      <c r="J125" s="4"/>
    </row>
    <row r="126" spans="1:10" s="6" customFormat="1" ht="15" customHeight="1" x14ac:dyDescent="0.2">
      <c r="A126" s="21"/>
      <c r="B126" s="21"/>
      <c r="C126" s="21"/>
      <c r="D126" s="3"/>
      <c r="E126" s="3"/>
      <c r="F126" s="4"/>
      <c r="H126" s="22"/>
      <c r="I126" s="22"/>
      <c r="J126" s="4"/>
    </row>
    <row r="127" spans="1:10" s="6" customFormat="1" ht="15" customHeight="1" x14ac:dyDescent="0.2">
      <c r="A127" s="21"/>
      <c r="B127" s="21"/>
      <c r="C127" s="21"/>
      <c r="D127" s="3"/>
      <c r="E127" s="3"/>
      <c r="F127" s="4"/>
      <c r="H127" s="22"/>
      <c r="I127" s="22"/>
      <c r="J127" s="4"/>
    </row>
    <row r="128" spans="1:10" s="6" customFormat="1" ht="15" customHeight="1" x14ac:dyDescent="0.2">
      <c r="A128" s="21"/>
      <c r="B128" s="21"/>
      <c r="C128" s="21"/>
      <c r="D128" s="3"/>
      <c r="E128" s="3"/>
      <c r="F128" s="4"/>
      <c r="H128" s="22"/>
      <c r="I128" s="22"/>
      <c r="J128" s="4"/>
    </row>
    <row r="129" spans="1:10" s="6" customFormat="1" ht="15" customHeight="1" x14ac:dyDescent="0.2">
      <c r="A129" s="21"/>
      <c r="B129" s="21"/>
      <c r="C129" s="21"/>
      <c r="D129" s="3"/>
      <c r="E129" s="3"/>
      <c r="F129" s="4"/>
      <c r="H129" s="22"/>
      <c r="I129" s="22"/>
      <c r="J129" s="4"/>
    </row>
    <row r="130" spans="1:10" s="6" customFormat="1" ht="15" customHeight="1" x14ac:dyDescent="0.2">
      <c r="A130" s="21"/>
      <c r="B130" s="21"/>
      <c r="C130" s="21"/>
      <c r="D130" s="3"/>
      <c r="E130" s="3"/>
      <c r="F130" s="4"/>
      <c r="H130" s="22"/>
      <c r="I130" s="22"/>
      <c r="J130" s="4"/>
    </row>
    <row r="131" spans="1:10" s="6" customFormat="1" ht="15" customHeight="1" x14ac:dyDescent="0.2">
      <c r="A131" s="21"/>
      <c r="B131" s="21"/>
      <c r="C131" s="21"/>
      <c r="D131" s="3"/>
      <c r="E131" s="3"/>
      <c r="F131" s="4"/>
      <c r="H131" s="22"/>
      <c r="I131" s="22"/>
      <c r="J131" s="4"/>
    </row>
    <row r="132" spans="1:10" s="6" customFormat="1" ht="15" customHeight="1" x14ac:dyDescent="0.2">
      <c r="A132" s="21"/>
      <c r="B132" s="21"/>
      <c r="C132" s="21"/>
      <c r="D132" s="3"/>
      <c r="E132" s="3"/>
      <c r="F132" s="4"/>
      <c r="H132" s="22"/>
      <c r="I132" s="22"/>
      <c r="J132" s="4"/>
    </row>
    <row r="133" spans="1:10" s="6" customFormat="1" ht="15" customHeight="1" x14ac:dyDescent="0.2">
      <c r="A133" s="21"/>
      <c r="B133" s="21"/>
      <c r="C133" s="21"/>
      <c r="D133" s="3"/>
      <c r="E133" s="3"/>
      <c r="F133" s="4"/>
      <c r="H133" s="22"/>
      <c r="I133" s="22"/>
      <c r="J133" s="4"/>
    </row>
    <row r="134" spans="1:10" s="6" customFormat="1" ht="15" customHeight="1" x14ac:dyDescent="0.2">
      <c r="A134" s="21"/>
      <c r="B134" s="21"/>
      <c r="C134" s="21"/>
      <c r="D134" s="3"/>
      <c r="E134" s="3"/>
      <c r="F134" s="4"/>
      <c r="H134" s="22"/>
      <c r="I134" s="22"/>
      <c r="J134" s="4"/>
    </row>
    <row r="135" spans="1:10" s="6" customFormat="1" ht="15" customHeight="1" x14ac:dyDescent="0.2">
      <c r="A135" s="21"/>
      <c r="B135" s="21"/>
      <c r="C135" s="21"/>
      <c r="D135" s="3"/>
      <c r="E135" s="3"/>
      <c r="F135" s="4"/>
      <c r="H135" s="22"/>
      <c r="I135" s="22"/>
      <c r="J135" s="4"/>
    </row>
    <row r="136" spans="1:10" s="6" customFormat="1" ht="15" customHeight="1" x14ac:dyDescent="0.2">
      <c r="A136" s="21"/>
      <c r="B136" s="21"/>
      <c r="C136" s="21"/>
      <c r="D136" s="3"/>
      <c r="E136" s="3"/>
      <c r="F136" s="4"/>
      <c r="H136" s="22"/>
      <c r="I136" s="22"/>
      <c r="J136" s="4"/>
    </row>
    <row r="137" spans="1:10" s="6" customFormat="1" ht="15" customHeight="1" x14ac:dyDescent="0.2">
      <c r="A137" s="21"/>
      <c r="B137" s="21"/>
      <c r="C137" s="21"/>
      <c r="D137" s="3"/>
      <c r="E137" s="3"/>
      <c r="F137" s="4"/>
      <c r="H137" s="22"/>
      <c r="I137" s="22"/>
      <c r="J137" s="4"/>
    </row>
    <row r="138" spans="1:10" s="6" customFormat="1" ht="15" customHeight="1" x14ac:dyDescent="0.2">
      <c r="A138" s="21"/>
      <c r="B138" s="21"/>
      <c r="C138" s="21"/>
      <c r="D138" s="3"/>
      <c r="E138" s="3"/>
      <c r="F138" s="4"/>
      <c r="H138" s="22"/>
      <c r="I138" s="22"/>
      <c r="J138" s="4"/>
    </row>
    <row r="139" spans="1:10" s="6" customFormat="1" ht="15" customHeight="1" x14ac:dyDescent="0.2">
      <c r="A139" s="21"/>
      <c r="B139" s="21"/>
      <c r="C139" s="21"/>
      <c r="D139" s="3"/>
      <c r="E139" s="3"/>
      <c r="F139" s="4"/>
      <c r="H139" s="22"/>
      <c r="I139" s="22"/>
      <c r="J139" s="4"/>
    </row>
    <row r="140" spans="1:10" s="6" customFormat="1" ht="15" customHeight="1" x14ac:dyDescent="0.2">
      <c r="A140" s="21"/>
      <c r="B140" s="21"/>
      <c r="C140" s="21"/>
      <c r="D140" s="3"/>
      <c r="E140" s="3"/>
      <c r="F140" s="4"/>
      <c r="H140" s="22"/>
      <c r="I140" s="22"/>
      <c r="J140" s="4"/>
    </row>
    <row r="141" spans="1:10" s="6" customFormat="1" ht="15" customHeight="1" x14ac:dyDescent="0.2">
      <c r="A141" s="21"/>
      <c r="B141" s="21"/>
      <c r="C141" s="21"/>
      <c r="D141" s="3"/>
      <c r="E141" s="3"/>
      <c r="F141" s="4"/>
      <c r="H141" s="22"/>
      <c r="I141" s="22"/>
      <c r="J141" s="4"/>
    </row>
    <row r="142" spans="1:10" s="6" customFormat="1" ht="15" customHeight="1" x14ac:dyDescent="0.2">
      <c r="A142" s="21"/>
      <c r="B142" s="21"/>
      <c r="C142" s="21"/>
      <c r="D142" s="3"/>
      <c r="E142" s="3"/>
      <c r="F142" s="4"/>
      <c r="H142" s="22"/>
      <c r="I142" s="22"/>
      <c r="J142" s="4"/>
    </row>
    <row r="143" spans="1:10" s="6" customFormat="1" ht="15" customHeight="1" x14ac:dyDescent="0.2">
      <c r="A143" s="21"/>
      <c r="B143" s="21"/>
      <c r="C143" s="21"/>
      <c r="D143" s="3"/>
      <c r="E143" s="3"/>
      <c r="F143" s="4"/>
      <c r="H143" s="22"/>
      <c r="I143" s="22"/>
      <c r="J143" s="4"/>
    </row>
    <row r="144" spans="1:10" s="6" customFormat="1" ht="15" customHeight="1" x14ac:dyDescent="0.2">
      <c r="A144" s="21"/>
      <c r="B144" s="21"/>
      <c r="C144" s="21"/>
      <c r="D144" s="3"/>
      <c r="E144" s="3"/>
      <c r="F144" s="4"/>
      <c r="H144" s="22"/>
      <c r="I144" s="22"/>
      <c r="J144" s="4"/>
    </row>
    <row r="145" spans="1:10" s="6" customFormat="1" ht="15" customHeight="1" x14ac:dyDescent="0.2">
      <c r="A145" s="21"/>
      <c r="B145" s="21"/>
      <c r="C145" s="21"/>
      <c r="D145" s="3"/>
      <c r="E145" s="3"/>
      <c r="F145" s="4"/>
      <c r="H145" s="22"/>
      <c r="I145" s="22"/>
      <c r="J145" s="4"/>
    </row>
    <row r="146" spans="1:10" s="6" customFormat="1" ht="15" customHeight="1" x14ac:dyDescent="0.2">
      <c r="A146" s="21"/>
      <c r="B146" s="21"/>
      <c r="C146" s="21"/>
      <c r="D146" s="3"/>
      <c r="E146" s="3"/>
      <c r="F146" s="4"/>
      <c r="H146" s="22"/>
      <c r="I146" s="22"/>
      <c r="J146" s="4"/>
    </row>
    <row r="147" spans="1:10" s="6" customFormat="1" ht="15" customHeight="1" x14ac:dyDescent="0.2">
      <c r="A147" s="21"/>
      <c r="B147" s="21"/>
      <c r="C147" s="21"/>
      <c r="D147" s="3"/>
      <c r="E147" s="3"/>
      <c r="F147" s="4"/>
      <c r="H147" s="22"/>
      <c r="I147" s="22"/>
      <c r="J147" s="4"/>
    </row>
    <row r="148" spans="1:10" s="6" customFormat="1" ht="15" customHeight="1" x14ac:dyDescent="0.2">
      <c r="A148" s="21"/>
      <c r="B148" s="21"/>
      <c r="C148" s="21"/>
      <c r="D148" s="3"/>
      <c r="E148" s="3"/>
      <c r="F148" s="4"/>
      <c r="H148" s="22"/>
      <c r="I148" s="22"/>
      <c r="J148" s="4"/>
    </row>
    <row r="149" spans="1:10" s="6" customFormat="1" ht="15" customHeight="1" x14ac:dyDescent="0.2">
      <c r="A149" s="21"/>
      <c r="B149" s="21"/>
      <c r="C149" s="21"/>
      <c r="D149" s="3"/>
      <c r="E149" s="3"/>
      <c r="F149" s="4"/>
      <c r="H149" s="22"/>
      <c r="I149" s="22"/>
      <c r="J149" s="4"/>
    </row>
    <row r="150" spans="1:10" s="6" customFormat="1" ht="15" customHeight="1" x14ac:dyDescent="0.2">
      <c r="A150" s="21"/>
      <c r="B150" s="21"/>
      <c r="C150" s="21"/>
      <c r="D150" s="3"/>
      <c r="E150" s="3"/>
      <c r="F150" s="4"/>
      <c r="H150" s="22"/>
      <c r="I150" s="22"/>
      <c r="J150" s="4"/>
    </row>
    <row r="151" spans="1:10" s="6" customFormat="1" ht="15" customHeight="1" x14ac:dyDescent="0.2">
      <c r="A151" s="21"/>
      <c r="B151" s="21"/>
      <c r="C151" s="21"/>
      <c r="D151" s="3"/>
      <c r="E151" s="3"/>
      <c r="F151" s="4"/>
      <c r="H151" s="22"/>
      <c r="I151" s="22"/>
      <c r="J151" s="4"/>
    </row>
    <row r="152" spans="1:10" s="6" customFormat="1" ht="15" customHeight="1" x14ac:dyDescent="0.2">
      <c r="A152" s="21"/>
      <c r="B152" s="21"/>
      <c r="C152" s="21"/>
      <c r="D152" s="3"/>
      <c r="E152" s="3"/>
      <c r="F152" s="4"/>
      <c r="H152" s="22"/>
      <c r="I152" s="22"/>
      <c r="J152" s="4"/>
    </row>
    <row r="153" spans="1:10" s="6" customFormat="1" ht="15" customHeight="1" x14ac:dyDescent="0.2">
      <c r="A153" s="21"/>
      <c r="B153" s="21"/>
      <c r="C153" s="21"/>
      <c r="D153" s="3"/>
      <c r="E153" s="3"/>
      <c r="F153" s="4"/>
      <c r="H153" s="22"/>
      <c r="I153" s="22"/>
      <c r="J153" s="4"/>
    </row>
    <row r="154" spans="1:10" s="6" customFormat="1" ht="15" customHeight="1" x14ac:dyDescent="0.2">
      <c r="A154" s="21"/>
      <c r="B154" s="21"/>
      <c r="C154" s="21"/>
      <c r="D154" s="3"/>
      <c r="E154" s="3"/>
      <c r="F154" s="4"/>
      <c r="H154" s="22"/>
      <c r="I154" s="22"/>
      <c r="J154" s="4"/>
    </row>
    <row r="155" spans="1:10" s="6" customFormat="1" ht="15" customHeight="1" x14ac:dyDescent="0.2">
      <c r="A155" s="21"/>
      <c r="B155" s="21"/>
      <c r="C155" s="21"/>
      <c r="D155" s="3"/>
      <c r="E155" s="3"/>
      <c r="F155" s="4"/>
      <c r="H155" s="22"/>
      <c r="I155" s="22"/>
      <c r="J155" s="4"/>
    </row>
    <row r="156" spans="1:10" s="6" customFormat="1" ht="15" customHeight="1" x14ac:dyDescent="0.2">
      <c r="A156" s="21"/>
      <c r="B156" s="21"/>
      <c r="C156" s="21"/>
      <c r="D156" s="3"/>
      <c r="E156" s="3"/>
      <c r="F156" s="4"/>
      <c r="H156" s="22"/>
      <c r="I156" s="22"/>
      <c r="J156" s="4"/>
    </row>
    <row r="157" spans="1:10" s="6" customFormat="1" ht="15" customHeight="1" x14ac:dyDescent="0.2">
      <c r="A157" s="21"/>
      <c r="B157" s="21"/>
      <c r="C157" s="21"/>
      <c r="D157" s="3"/>
      <c r="E157" s="3"/>
      <c r="F157" s="4"/>
      <c r="H157" s="22"/>
      <c r="I157" s="22"/>
      <c r="J157" s="4"/>
    </row>
    <row r="158" spans="1:10" s="6" customFormat="1" ht="15" customHeight="1" x14ac:dyDescent="0.2">
      <c r="A158" s="21"/>
      <c r="B158" s="21"/>
      <c r="C158" s="21"/>
      <c r="D158" s="3"/>
      <c r="E158" s="3"/>
      <c r="F158" s="4"/>
      <c r="H158" s="22"/>
      <c r="I158" s="22"/>
      <c r="J158" s="4"/>
    </row>
    <row r="159" spans="1:10" s="6" customFormat="1" ht="15" customHeight="1" x14ac:dyDescent="0.2">
      <c r="A159" s="21"/>
      <c r="B159" s="21"/>
      <c r="C159" s="21"/>
      <c r="D159" s="3"/>
      <c r="E159" s="3"/>
      <c r="F159" s="4"/>
      <c r="H159" s="22"/>
      <c r="I159" s="22"/>
      <c r="J159" s="4"/>
    </row>
    <row r="160" spans="1:10" s="6" customFormat="1" ht="15" customHeight="1" x14ac:dyDescent="0.2">
      <c r="A160" s="21"/>
      <c r="B160" s="21"/>
      <c r="C160" s="21"/>
      <c r="D160" s="3"/>
      <c r="E160" s="3"/>
      <c r="F160" s="4"/>
      <c r="H160" s="22"/>
      <c r="I160" s="22"/>
      <c r="J160" s="4"/>
    </row>
    <row r="161" spans="1:10" s="6" customFormat="1" ht="15" customHeight="1" x14ac:dyDescent="0.2">
      <c r="A161" s="21"/>
      <c r="B161" s="21"/>
      <c r="C161" s="21"/>
      <c r="D161" s="3"/>
      <c r="E161" s="3"/>
      <c r="F161" s="4"/>
      <c r="H161" s="22"/>
      <c r="I161" s="22"/>
      <c r="J161" s="4"/>
    </row>
    <row r="162" spans="1:10" s="6" customFormat="1" ht="15" customHeight="1" x14ac:dyDescent="0.2">
      <c r="A162" s="21"/>
      <c r="B162" s="21"/>
      <c r="C162" s="21"/>
      <c r="D162" s="3"/>
      <c r="E162" s="3"/>
      <c r="F162" s="4"/>
      <c r="H162" s="22"/>
      <c r="I162" s="22"/>
      <c r="J162" s="4"/>
    </row>
    <row r="163" spans="1:10" s="6" customFormat="1" ht="15" customHeight="1" x14ac:dyDescent="0.2">
      <c r="A163" s="21"/>
      <c r="B163" s="21"/>
      <c r="C163" s="21"/>
      <c r="D163" s="3"/>
      <c r="E163" s="3"/>
      <c r="F163" s="4"/>
      <c r="H163" s="22"/>
      <c r="I163" s="22"/>
      <c r="J163" s="4"/>
    </row>
    <row r="164" spans="1:10" s="6" customFormat="1" ht="15" customHeight="1" x14ac:dyDescent="0.2">
      <c r="A164" s="21"/>
      <c r="B164" s="21"/>
      <c r="C164" s="21"/>
      <c r="D164" s="3"/>
      <c r="E164" s="3"/>
      <c r="F164" s="4"/>
      <c r="H164" s="22"/>
      <c r="I164" s="22"/>
      <c r="J164" s="4"/>
    </row>
    <row r="165" spans="1:10" s="6" customFormat="1" ht="15" customHeight="1" x14ac:dyDescent="0.2">
      <c r="A165" s="21"/>
      <c r="B165" s="21"/>
      <c r="C165" s="21"/>
      <c r="D165" s="3"/>
      <c r="E165" s="3"/>
      <c r="F165" s="4"/>
      <c r="H165" s="22"/>
      <c r="I165" s="22"/>
      <c r="J165" s="4"/>
    </row>
    <row r="166" spans="1:10" s="6" customFormat="1" ht="15" customHeight="1" x14ac:dyDescent="0.2">
      <c r="A166" s="21"/>
      <c r="B166" s="21"/>
      <c r="C166" s="21"/>
      <c r="D166" s="3"/>
      <c r="E166" s="3"/>
      <c r="F166" s="4"/>
      <c r="H166" s="22"/>
      <c r="I166" s="22"/>
      <c r="J166" s="4"/>
    </row>
    <row r="167" spans="1:10" s="6" customFormat="1" ht="15" customHeight="1" x14ac:dyDescent="0.2">
      <c r="A167" s="21"/>
      <c r="B167" s="21"/>
      <c r="C167" s="21"/>
      <c r="D167" s="3"/>
      <c r="E167" s="3"/>
      <c r="F167" s="4"/>
      <c r="H167" s="22"/>
      <c r="I167" s="22"/>
      <c r="J167" s="4"/>
    </row>
    <row r="168" spans="1:10" s="6" customFormat="1" ht="15" customHeight="1" x14ac:dyDescent="0.2">
      <c r="A168" s="21"/>
      <c r="B168" s="21"/>
      <c r="C168" s="21"/>
      <c r="D168" s="3"/>
      <c r="E168" s="3"/>
      <c r="F168" s="4"/>
      <c r="H168" s="22"/>
      <c r="I168" s="22"/>
      <c r="J168" s="4"/>
    </row>
    <row r="169" spans="1:10" s="6" customFormat="1" ht="15" customHeight="1" x14ac:dyDescent="0.2">
      <c r="A169" s="21"/>
      <c r="B169" s="21"/>
      <c r="C169" s="21"/>
      <c r="D169" s="3"/>
      <c r="E169" s="3"/>
      <c r="F169" s="4"/>
      <c r="H169" s="22"/>
      <c r="I169" s="22"/>
      <c r="J169" s="4"/>
    </row>
    <row r="170" spans="1:10" s="6" customFormat="1" ht="15" customHeight="1" x14ac:dyDescent="0.2">
      <c r="A170" s="21"/>
      <c r="B170" s="21"/>
      <c r="C170" s="21"/>
      <c r="D170" s="3"/>
      <c r="E170" s="3"/>
      <c r="F170" s="4"/>
      <c r="H170" s="22"/>
      <c r="I170" s="22"/>
      <c r="J170" s="4"/>
    </row>
    <row r="171" spans="1:10" s="6" customFormat="1" ht="15" customHeight="1" x14ac:dyDescent="0.2">
      <c r="A171" s="21"/>
      <c r="B171" s="21"/>
      <c r="C171" s="21"/>
      <c r="D171" s="3"/>
      <c r="E171" s="3"/>
      <c r="F171" s="4"/>
      <c r="H171" s="22"/>
      <c r="I171" s="22"/>
      <c r="J171" s="4"/>
    </row>
    <row r="172" spans="1:10" s="6" customFormat="1" ht="15" customHeight="1" x14ac:dyDescent="0.2">
      <c r="A172" s="21"/>
      <c r="B172" s="21"/>
      <c r="C172" s="21"/>
      <c r="D172" s="3"/>
      <c r="E172" s="3"/>
      <c r="F172" s="4"/>
      <c r="H172" s="22"/>
      <c r="I172" s="22"/>
      <c r="J172" s="4"/>
    </row>
    <row r="173" spans="1:10" s="6" customFormat="1" ht="15" customHeight="1" x14ac:dyDescent="0.2">
      <c r="A173" s="21"/>
      <c r="B173" s="21"/>
      <c r="C173" s="21"/>
      <c r="D173" s="3"/>
      <c r="E173" s="3"/>
      <c r="F173" s="4"/>
      <c r="H173" s="22"/>
      <c r="I173" s="22"/>
      <c r="J173" s="4"/>
    </row>
    <row r="174" spans="1:10" s="6" customFormat="1" ht="15" customHeight="1" x14ac:dyDescent="0.2">
      <c r="A174" s="21"/>
      <c r="B174" s="21"/>
      <c r="C174" s="21"/>
      <c r="D174" s="3"/>
      <c r="E174" s="3"/>
      <c r="F174" s="4"/>
      <c r="H174" s="22"/>
      <c r="I174" s="22"/>
      <c r="J174" s="4"/>
    </row>
    <row r="175" spans="1:10" s="6" customFormat="1" ht="15" customHeight="1" x14ac:dyDescent="0.2">
      <c r="A175" s="21"/>
      <c r="B175" s="21"/>
      <c r="C175" s="21"/>
      <c r="D175" s="3"/>
      <c r="E175" s="3"/>
      <c r="F175" s="4"/>
      <c r="H175" s="22"/>
      <c r="I175" s="22"/>
      <c r="J175" s="4"/>
    </row>
    <row r="176" spans="1:10" s="6" customFormat="1" ht="15" customHeight="1" x14ac:dyDescent="0.2">
      <c r="A176" s="21"/>
      <c r="B176" s="21"/>
      <c r="C176" s="21"/>
      <c r="D176" s="3"/>
      <c r="E176" s="3"/>
      <c r="F176" s="4"/>
      <c r="H176" s="22"/>
      <c r="I176" s="22"/>
      <c r="J176" s="4"/>
    </row>
    <row r="177" spans="1:10" s="6" customFormat="1" ht="15" customHeight="1" x14ac:dyDescent="0.2">
      <c r="A177" s="21"/>
      <c r="B177" s="21"/>
      <c r="C177" s="21"/>
      <c r="D177" s="3"/>
      <c r="E177" s="3"/>
      <c r="F177" s="4"/>
      <c r="H177" s="22"/>
      <c r="I177" s="22"/>
      <c r="J177" s="4"/>
    </row>
    <row r="178" spans="1:10" s="6" customFormat="1" ht="15" customHeight="1" x14ac:dyDescent="0.2">
      <c r="A178" s="21"/>
      <c r="B178" s="21"/>
      <c r="C178" s="21"/>
      <c r="D178" s="3"/>
      <c r="E178" s="3"/>
      <c r="F178" s="4"/>
      <c r="H178" s="22"/>
      <c r="I178" s="22"/>
      <c r="J178" s="4"/>
    </row>
    <row r="179" spans="1:10" s="6" customFormat="1" ht="15" customHeight="1" x14ac:dyDescent="0.2">
      <c r="A179" s="21"/>
      <c r="B179" s="21"/>
      <c r="C179" s="21"/>
      <c r="D179" s="3"/>
      <c r="E179" s="3"/>
      <c r="F179" s="4"/>
      <c r="H179" s="22"/>
      <c r="I179" s="22"/>
      <c r="J179" s="4"/>
    </row>
    <row r="180" spans="1:10" s="6" customFormat="1" ht="15" customHeight="1" x14ac:dyDescent="0.2">
      <c r="A180" s="21"/>
      <c r="B180" s="21"/>
      <c r="C180" s="21"/>
      <c r="D180" s="3"/>
      <c r="E180" s="3"/>
      <c r="F180" s="4"/>
      <c r="H180" s="22"/>
      <c r="I180" s="22"/>
      <c r="J180" s="4"/>
    </row>
    <row r="181" spans="1:10" s="6" customFormat="1" ht="15" customHeight="1" x14ac:dyDescent="0.2">
      <c r="A181" s="21"/>
      <c r="B181" s="21"/>
      <c r="C181" s="21"/>
      <c r="D181" s="3"/>
      <c r="E181" s="3"/>
      <c r="F181" s="4"/>
      <c r="H181" s="22"/>
      <c r="I181" s="22"/>
      <c r="J181" s="4"/>
    </row>
    <row r="182" spans="1:10" s="6" customFormat="1" ht="15" customHeight="1" x14ac:dyDescent="0.2">
      <c r="A182" s="21"/>
      <c r="B182" s="21"/>
      <c r="C182" s="21"/>
      <c r="D182" s="3"/>
      <c r="E182" s="3"/>
      <c r="F182" s="4"/>
      <c r="H182" s="22"/>
      <c r="I182" s="22"/>
      <c r="J182" s="4"/>
    </row>
    <row r="183" spans="1:10" s="6" customFormat="1" ht="15" customHeight="1" x14ac:dyDescent="0.2">
      <c r="A183" s="21"/>
      <c r="B183" s="21"/>
      <c r="C183" s="21"/>
      <c r="D183" s="3"/>
      <c r="E183" s="3"/>
      <c r="F183" s="4"/>
      <c r="H183" s="22"/>
      <c r="I183" s="22"/>
      <c r="J183" s="4"/>
    </row>
    <row r="184" spans="1:10" s="6" customFormat="1" ht="15" customHeight="1" x14ac:dyDescent="0.2">
      <c r="A184" s="21"/>
      <c r="B184" s="21"/>
      <c r="C184" s="21"/>
      <c r="D184" s="3"/>
      <c r="E184" s="3"/>
      <c r="F184" s="4"/>
      <c r="H184" s="22"/>
      <c r="I184" s="22"/>
      <c r="J184" s="4"/>
    </row>
    <row r="185" spans="1:10" s="6" customFormat="1" ht="15" customHeight="1" x14ac:dyDescent="0.2">
      <c r="A185" s="21"/>
      <c r="B185" s="21"/>
      <c r="C185" s="21"/>
      <c r="D185" s="3"/>
      <c r="E185" s="3"/>
      <c r="F185" s="4"/>
      <c r="H185" s="22"/>
      <c r="I185" s="22"/>
      <c r="J185" s="4"/>
    </row>
    <row r="186" spans="1:10" s="6" customFormat="1" ht="15" customHeight="1" x14ac:dyDescent="0.2">
      <c r="A186" s="21"/>
      <c r="B186" s="21"/>
      <c r="C186" s="21"/>
      <c r="D186" s="3"/>
      <c r="E186" s="3"/>
      <c r="F186" s="4"/>
      <c r="H186" s="22"/>
      <c r="I186" s="22"/>
      <c r="J186" s="4"/>
    </row>
    <row r="187" spans="1:10" s="6" customFormat="1" ht="15" customHeight="1" x14ac:dyDescent="0.2">
      <c r="A187" s="21"/>
      <c r="B187" s="21"/>
      <c r="C187" s="21"/>
      <c r="D187" s="3"/>
      <c r="E187" s="3"/>
      <c r="F187" s="4"/>
      <c r="H187" s="22"/>
      <c r="I187" s="22"/>
      <c r="J187" s="4"/>
    </row>
    <row r="188" spans="1:10" s="6" customFormat="1" ht="15" customHeight="1" x14ac:dyDescent="0.2">
      <c r="A188" s="21"/>
      <c r="B188" s="21"/>
      <c r="C188" s="21"/>
      <c r="D188" s="3"/>
      <c r="E188" s="3"/>
      <c r="F188" s="4"/>
      <c r="H188" s="22"/>
      <c r="I188" s="22"/>
      <c r="J188" s="4"/>
    </row>
    <row r="189" spans="1:10" s="6" customFormat="1" ht="15" customHeight="1" x14ac:dyDescent="0.2">
      <c r="A189" s="21"/>
      <c r="B189" s="21"/>
      <c r="C189" s="21"/>
      <c r="D189" s="3"/>
      <c r="E189" s="3"/>
      <c r="F189" s="4"/>
      <c r="H189" s="22"/>
      <c r="I189" s="22"/>
      <c r="J189" s="4"/>
    </row>
    <row r="190" spans="1:10" s="6" customFormat="1" ht="15" customHeight="1" x14ac:dyDescent="0.2">
      <c r="A190" s="21"/>
      <c r="B190" s="21"/>
      <c r="C190" s="21"/>
      <c r="D190" s="3"/>
      <c r="E190" s="3"/>
      <c r="F190" s="4"/>
      <c r="H190" s="22"/>
      <c r="I190" s="22"/>
      <c r="J190" s="4"/>
    </row>
    <row r="191" spans="1:10" s="6" customFormat="1" ht="15" customHeight="1" x14ac:dyDescent="0.2">
      <c r="A191" s="21"/>
      <c r="B191" s="21"/>
      <c r="C191" s="21"/>
      <c r="D191" s="3"/>
      <c r="E191" s="3"/>
      <c r="F191" s="4"/>
      <c r="H191" s="22"/>
      <c r="I191" s="22"/>
      <c r="J191" s="4"/>
    </row>
    <row r="192" spans="1:10" s="6" customFormat="1" ht="15" customHeight="1" x14ac:dyDescent="0.2">
      <c r="A192" s="21"/>
      <c r="B192" s="21"/>
      <c r="C192" s="21"/>
      <c r="D192" s="3"/>
      <c r="E192" s="3"/>
      <c r="F192" s="4"/>
      <c r="H192" s="22"/>
      <c r="I192" s="22"/>
      <c r="J192" s="4"/>
    </row>
    <row r="193" spans="1:10" s="6" customFormat="1" ht="15" customHeight="1" x14ac:dyDescent="0.2">
      <c r="A193" s="21"/>
      <c r="B193" s="21"/>
      <c r="C193" s="21"/>
      <c r="D193" s="3"/>
      <c r="E193" s="3"/>
      <c r="F193" s="4"/>
      <c r="H193" s="22"/>
      <c r="I193" s="22"/>
      <c r="J193" s="4"/>
    </row>
    <row r="194" spans="1:10" s="6" customFormat="1" ht="15" customHeight="1" x14ac:dyDescent="0.2">
      <c r="A194" s="21"/>
      <c r="B194" s="21"/>
      <c r="C194" s="21"/>
      <c r="D194" s="3"/>
      <c r="E194" s="3"/>
      <c r="F194" s="4"/>
      <c r="H194" s="22"/>
      <c r="I194" s="22"/>
      <c r="J194" s="4"/>
    </row>
    <row r="195" spans="1:10" s="6" customFormat="1" ht="15" customHeight="1" x14ac:dyDescent="0.2">
      <c r="A195" s="21"/>
      <c r="B195" s="21"/>
      <c r="C195" s="21"/>
      <c r="D195" s="3"/>
      <c r="E195" s="3"/>
      <c r="F195" s="4"/>
      <c r="H195" s="22"/>
      <c r="I195" s="22"/>
      <c r="J195" s="4"/>
    </row>
    <row r="196" spans="1:10" s="6" customFormat="1" ht="15" customHeight="1" x14ac:dyDescent="0.2">
      <c r="A196" s="21"/>
      <c r="B196" s="21"/>
      <c r="C196" s="21"/>
      <c r="D196" s="3"/>
      <c r="E196" s="3"/>
      <c r="F196" s="4"/>
      <c r="H196" s="22"/>
      <c r="I196" s="22"/>
      <c r="J196" s="4"/>
    </row>
    <row r="197" spans="1:10" s="6" customFormat="1" ht="15" customHeight="1" x14ac:dyDescent="0.2">
      <c r="A197" s="21"/>
      <c r="B197" s="21"/>
      <c r="C197" s="21"/>
      <c r="D197" s="3"/>
      <c r="E197" s="3"/>
      <c r="F197" s="4"/>
      <c r="H197" s="22"/>
      <c r="I197" s="22"/>
      <c r="J197" s="4"/>
    </row>
    <row r="198" spans="1:10" s="6" customFormat="1" ht="15" customHeight="1" x14ac:dyDescent="0.2">
      <c r="A198" s="21"/>
      <c r="B198" s="21"/>
      <c r="C198" s="21"/>
      <c r="D198" s="3"/>
      <c r="E198" s="3"/>
      <c r="F198" s="4"/>
      <c r="H198" s="22"/>
      <c r="I198" s="22"/>
      <c r="J198" s="4"/>
    </row>
    <row r="199" spans="1:10" s="6" customFormat="1" ht="15" customHeight="1" x14ac:dyDescent="0.2">
      <c r="A199" s="21"/>
      <c r="B199" s="21"/>
      <c r="C199" s="21"/>
      <c r="D199" s="3"/>
      <c r="E199" s="3"/>
      <c r="F199" s="4"/>
      <c r="H199" s="22"/>
      <c r="I199" s="22"/>
      <c r="J199" s="4"/>
    </row>
    <row r="200" spans="1:10" s="6" customFormat="1" ht="15" customHeight="1" x14ac:dyDescent="0.2">
      <c r="A200" s="21"/>
      <c r="B200" s="21"/>
      <c r="C200" s="21"/>
      <c r="D200" s="3"/>
      <c r="E200" s="3"/>
      <c r="F200" s="4"/>
      <c r="H200" s="22"/>
      <c r="I200" s="22"/>
      <c r="J200" s="4"/>
    </row>
    <row r="201" spans="1:10" s="6" customFormat="1" ht="15" customHeight="1" x14ac:dyDescent="0.2">
      <c r="A201" s="21"/>
      <c r="B201" s="21"/>
      <c r="C201" s="21"/>
      <c r="D201" s="3"/>
      <c r="E201" s="3"/>
      <c r="F201" s="4"/>
      <c r="H201" s="22"/>
      <c r="I201" s="22"/>
      <c r="J201" s="4"/>
    </row>
    <row r="202" spans="1:10" s="6" customFormat="1" ht="15" customHeight="1" x14ac:dyDescent="0.2">
      <c r="A202" s="21"/>
      <c r="B202" s="21"/>
      <c r="C202" s="21"/>
      <c r="D202" s="3"/>
      <c r="E202" s="3"/>
      <c r="F202" s="4"/>
      <c r="H202" s="22"/>
      <c r="I202" s="22"/>
      <c r="J202" s="4"/>
    </row>
    <row r="203" spans="1:10" s="6" customFormat="1" ht="15" customHeight="1" x14ac:dyDescent="0.2">
      <c r="A203" s="21"/>
      <c r="B203" s="21"/>
      <c r="C203" s="21"/>
      <c r="D203" s="3"/>
      <c r="E203" s="3"/>
      <c r="F203" s="4"/>
      <c r="H203" s="22"/>
      <c r="I203" s="22"/>
      <c r="J203" s="4"/>
    </row>
    <row r="204" spans="1:10" s="6" customFormat="1" ht="15" customHeight="1" x14ac:dyDescent="0.2">
      <c r="A204" s="21"/>
      <c r="B204" s="21"/>
      <c r="C204" s="21"/>
      <c r="D204" s="3"/>
      <c r="E204" s="3"/>
      <c r="F204" s="4"/>
      <c r="H204" s="22"/>
      <c r="I204" s="22"/>
      <c r="J204" s="4"/>
    </row>
    <row r="205" spans="1:10" s="6" customFormat="1" ht="15" customHeight="1" x14ac:dyDescent="0.2">
      <c r="A205" s="21"/>
      <c r="B205" s="21"/>
      <c r="C205" s="21"/>
      <c r="D205" s="3"/>
      <c r="E205" s="3"/>
      <c r="F205" s="4"/>
      <c r="H205" s="22"/>
      <c r="I205" s="22"/>
      <c r="J205" s="4"/>
    </row>
    <row r="206" spans="1:10" s="6" customFormat="1" ht="15" customHeight="1" x14ac:dyDescent="0.2">
      <c r="A206" s="21"/>
      <c r="B206" s="21"/>
      <c r="C206" s="21"/>
      <c r="D206" s="3"/>
      <c r="E206" s="3"/>
      <c r="F206" s="4"/>
      <c r="H206" s="22"/>
      <c r="I206" s="22"/>
      <c r="J206" s="4"/>
    </row>
    <row r="207" spans="1:10" s="6" customFormat="1" ht="15" customHeight="1" x14ac:dyDescent="0.2">
      <c r="A207" s="21"/>
      <c r="B207" s="21"/>
      <c r="C207" s="21"/>
      <c r="D207" s="3"/>
      <c r="E207" s="3"/>
      <c r="F207" s="4"/>
      <c r="H207" s="22"/>
      <c r="I207" s="22"/>
      <c r="J207" s="4"/>
    </row>
    <row r="208" spans="1:10" s="6" customFormat="1" ht="15" customHeight="1" x14ac:dyDescent="0.2">
      <c r="A208" s="21"/>
      <c r="B208" s="21"/>
      <c r="C208" s="21"/>
      <c r="D208" s="3"/>
      <c r="E208" s="3"/>
      <c r="F208" s="4"/>
      <c r="H208" s="22"/>
      <c r="I208" s="22"/>
      <c r="J208" s="4"/>
    </row>
    <row r="209" spans="1:10" s="6" customFormat="1" ht="15" customHeight="1" x14ac:dyDescent="0.2">
      <c r="A209" s="21"/>
      <c r="B209" s="21"/>
      <c r="C209" s="21"/>
      <c r="D209" s="3"/>
      <c r="E209" s="3"/>
      <c r="F209" s="4"/>
      <c r="H209" s="22"/>
      <c r="I209" s="22"/>
      <c r="J209" s="4"/>
    </row>
    <row r="210" spans="1:10" s="6" customFormat="1" ht="15" customHeight="1" x14ac:dyDescent="0.2">
      <c r="A210" s="21"/>
      <c r="B210" s="21"/>
      <c r="C210" s="21"/>
      <c r="D210" s="3"/>
      <c r="E210" s="3"/>
      <c r="F210" s="4"/>
      <c r="H210" s="22"/>
      <c r="I210" s="22"/>
      <c r="J210" s="4"/>
    </row>
    <row r="211" spans="1:10" s="6" customFormat="1" ht="15" customHeight="1" x14ac:dyDescent="0.2">
      <c r="A211" s="21"/>
      <c r="B211" s="21"/>
      <c r="C211" s="21"/>
      <c r="D211" s="3"/>
      <c r="E211" s="3"/>
      <c r="F211" s="4"/>
      <c r="H211" s="22"/>
      <c r="I211" s="22"/>
      <c r="J211" s="4"/>
    </row>
    <row r="212" spans="1:10" s="6" customFormat="1" ht="15" customHeight="1" x14ac:dyDescent="0.2">
      <c r="A212" s="21"/>
      <c r="B212" s="21"/>
      <c r="C212" s="21"/>
      <c r="D212" s="3"/>
      <c r="E212" s="3"/>
      <c r="F212" s="4"/>
      <c r="H212" s="22"/>
      <c r="I212" s="22"/>
      <c r="J212" s="4"/>
    </row>
    <row r="213" spans="1:10" s="6" customFormat="1" ht="15" customHeight="1" x14ac:dyDescent="0.2">
      <c r="A213" s="21"/>
      <c r="B213" s="21"/>
      <c r="C213" s="21"/>
      <c r="D213" s="3"/>
      <c r="E213" s="3"/>
      <c r="F213" s="4"/>
      <c r="H213" s="22"/>
      <c r="I213" s="22"/>
      <c r="J213" s="4"/>
    </row>
    <row r="214" spans="1:10" s="6" customFormat="1" ht="15" customHeight="1" x14ac:dyDescent="0.2">
      <c r="A214" s="21"/>
      <c r="B214" s="21"/>
      <c r="C214" s="21"/>
      <c r="D214" s="3"/>
      <c r="E214" s="3"/>
      <c r="F214" s="4"/>
      <c r="H214" s="22"/>
      <c r="I214" s="22"/>
      <c r="J214" s="4"/>
    </row>
    <row r="215" spans="1:10" s="6" customFormat="1" ht="15" customHeight="1" x14ac:dyDescent="0.2">
      <c r="A215" s="21"/>
      <c r="B215" s="21"/>
      <c r="C215" s="21"/>
      <c r="D215" s="3"/>
      <c r="E215" s="3"/>
      <c r="F215" s="4"/>
      <c r="H215" s="22"/>
      <c r="I215" s="22"/>
      <c r="J215" s="4"/>
    </row>
    <row r="216" spans="1:10" s="6" customFormat="1" ht="15" customHeight="1" x14ac:dyDescent="0.2">
      <c r="A216" s="21"/>
      <c r="B216" s="21"/>
      <c r="C216" s="21"/>
      <c r="D216" s="3"/>
      <c r="E216" s="3"/>
      <c r="F216" s="4"/>
      <c r="H216" s="22"/>
      <c r="I216" s="22"/>
      <c r="J216" s="4"/>
    </row>
    <row r="217" spans="1:10" s="6" customFormat="1" ht="15" customHeight="1" x14ac:dyDescent="0.2">
      <c r="A217" s="21"/>
      <c r="B217" s="21"/>
      <c r="C217" s="21"/>
      <c r="D217" s="3"/>
      <c r="E217" s="3"/>
      <c r="F217" s="4"/>
      <c r="H217" s="22"/>
      <c r="I217" s="22"/>
      <c r="J217" s="4"/>
    </row>
    <row r="218" spans="1:10" s="6" customFormat="1" ht="15" customHeight="1" x14ac:dyDescent="0.2">
      <c r="A218" s="21"/>
      <c r="B218" s="21"/>
      <c r="C218" s="21"/>
      <c r="D218" s="3"/>
      <c r="E218" s="3"/>
      <c r="F218" s="4"/>
      <c r="H218" s="22"/>
      <c r="I218" s="22"/>
      <c r="J218" s="4"/>
    </row>
    <row r="219" spans="1:10" s="6" customFormat="1" ht="15" customHeight="1" x14ac:dyDescent="0.2">
      <c r="A219" s="21"/>
      <c r="B219" s="21"/>
      <c r="C219" s="21"/>
      <c r="D219" s="3"/>
      <c r="E219" s="3"/>
      <c r="F219" s="4"/>
      <c r="H219" s="22"/>
      <c r="I219" s="22"/>
      <c r="J219" s="4"/>
    </row>
    <row r="220" spans="1:10" s="6" customFormat="1" ht="15" customHeight="1" x14ac:dyDescent="0.2">
      <c r="A220" s="21"/>
      <c r="B220" s="21"/>
      <c r="C220" s="21"/>
      <c r="D220" s="3"/>
      <c r="E220" s="3"/>
      <c r="F220" s="4"/>
      <c r="H220" s="22"/>
      <c r="I220" s="22"/>
      <c r="J220" s="4"/>
    </row>
    <row r="221" spans="1:10" s="6" customFormat="1" ht="15" customHeight="1" x14ac:dyDescent="0.2">
      <c r="A221" s="21"/>
      <c r="B221" s="21"/>
      <c r="C221" s="21"/>
      <c r="D221" s="3"/>
      <c r="E221" s="3"/>
      <c r="F221" s="4"/>
      <c r="H221" s="22"/>
      <c r="I221" s="22"/>
      <c r="J221" s="4"/>
    </row>
    <row r="222" spans="1:10" s="6" customFormat="1" ht="15" customHeight="1" x14ac:dyDescent="0.2">
      <c r="A222" s="21"/>
      <c r="B222" s="21"/>
      <c r="C222" s="21"/>
      <c r="D222" s="3"/>
      <c r="E222" s="3"/>
      <c r="F222" s="4"/>
      <c r="H222" s="22"/>
      <c r="I222" s="22"/>
      <c r="J222" s="4"/>
    </row>
    <row r="223" spans="1:10" s="6" customFormat="1" ht="15" customHeight="1" x14ac:dyDescent="0.2">
      <c r="A223" s="21"/>
      <c r="B223" s="21"/>
      <c r="C223" s="21"/>
      <c r="D223" s="3"/>
      <c r="E223" s="3"/>
      <c r="F223" s="4"/>
      <c r="H223" s="22"/>
      <c r="I223" s="22"/>
      <c r="J223" s="4"/>
    </row>
    <row r="224" spans="1:10" s="6" customFormat="1" ht="15" customHeight="1" x14ac:dyDescent="0.2">
      <c r="A224" s="21"/>
      <c r="B224" s="21"/>
      <c r="C224" s="21"/>
      <c r="D224" s="3"/>
      <c r="E224" s="3"/>
      <c r="F224" s="4"/>
      <c r="H224" s="22"/>
      <c r="I224" s="22"/>
      <c r="J224" s="4"/>
    </row>
    <row r="225" spans="1:10" s="6" customFormat="1" ht="15" customHeight="1" x14ac:dyDescent="0.2">
      <c r="A225" s="21"/>
      <c r="B225" s="21"/>
      <c r="C225" s="21"/>
      <c r="D225" s="3"/>
      <c r="E225" s="3"/>
      <c r="F225" s="4"/>
      <c r="H225" s="22"/>
      <c r="I225" s="22"/>
      <c r="J225" s="4"/>
    </row>
    <row r="226" spans="1:10" s="6" customFormat="1" ht="15" customHeight="1" x14ac:dyDescent="0.2">
      <c r="A226" s="21"/>
      <c r="B226" s="21"/>
      <c r="C226" s="21"/>
      <c r="D226" s="3"/>
      <c r="E226" s="3"/>
      <c r="F226" s="4"/>
      <c r="H226" s="22"/>
      <c r="I226" s="22"/>
      <c r="J226" s="4"/>
    </row>
    <row r="227" spans="1:10" s="6" customFormat="1" ht="15" customHeight="1" x14ac:dyDescent="0.2">
      <c r="A227" s="21"/>
      <c r="B227" s="21"/>
      <c r="C227" s="21"/>
      <c r="D227" s="3"/>
      <c r="E227" s="3"/>
      <c r="F227" s="4"/>
      <c r="H227" s="22"/>
      <c r="I227" s="22"/>
      <c r="J227" s="4"/>
    </row>
    <row r="228" spans="1:10" s="6" customFormat="1" ht="15" customHeight="1" x14ac:dyDescent="0.2">
      <c r="A228" s="21"/>
      <c r="B228" s="21"/>
      <c r="C228" s="21"/>
      <c r="D228" s="3"/>
      <c r="E228" s="3"/>
      <c r="F228" s="4"/>
      <c r="H228" s="22"/>
      <c r="I228" s="22"/>
      <c r="J228" s="4"/>
    </row>
    <row r="229" spans="1:10" s="6" customFormat="1" ht="15" customHeight="1" x14ac:dyDescent="0.2">
      <c r="A229" s="21"/>
      <c r="B229" s="21"/>
      <c r="C229" s="21"/>
      <c r="D229" s="3"/>
      <c r="E229" s="3"/>
      <c r="F229" s="4"/>
      <c r="H229" s="22"/>
      <c r="I229" s="22"/>
      <c r="J229" s="4"/>
    </row>
    <row r="230" spans="1:10" s="6" customFormat="1" ht="15" customHeight="1" x14ac:dyDescent="0.2">
      <c r="A230" s="21"/>
      <c r="B230" s="21"/>
      <c r="C230" s="21"/>
      <c r="D230" s="3"/>
      <c r="E230" s="3"/>
      <c r="F230" s="4"/>
      <c r="H230" s="22"/>
      <c r="I230" s="22"/>
      <c r="J230" s="4"/>
    </row>
    <row r="231" spans="1:10" s="6" customFormat="1" ht="15" customHeight="1" x14ac:dyDescent="0.2">
      <c r="A231" s="21"/>
      <c r="B231" s="21"/>
      <c r="C231" s="21"/>
      <c r="D231" s="3"/>
      <c r="E231" s="3"/>
      <c r="F231" s="4"/>
      <c r="H231" s="22"/>
      <c r="I231" s="22"/>
      <c r="J231" s="4"/>
    </row>
    <row r="232" spans="1:10" s="6" customFormat="1" ht="15" customHeight="1" x14ac:dyDescent="0.2">
      <c r="A232" s="21"/>
      <c r="B232" s="21"/>
      <c r="C232" s="21"/>
      <c r="D232" s="3"/>
      <c r="E232" s="3"/>
      <c r="F232" s="4"/>
      <c r="H232" s="22"/>
      <c r="I232" s="22"/>
      <c r="J232" s="4"/>
    </row>
    <row r="233" spans="1:10" s="6" customFormat="1" ht="15" customHeight="1" x14ac:dyDescent="0.2">
      <c r="A233" s="21"/>
      <c r="B233" s="21"/>
      <c r="C233" s="21"/>
      <c r="D233" s="3"/>
      <c r="E233" s="3"/>
      <c r="F233" s="4"/>
      <c r="H233" s="22"/>
      <c r="I233" s="22"/>
      <c r="J233" s="4"/>
    </row>
    <row r="234" spans="1:10" s="6" customFormat="1" ht="15" customHeight="1" x14ac:dyDescent="0.2">
      <c r="A234" s="21"/>
      <c r="B234" s="21"/>
      <c r="C234" s="21"/>
      <c r="D234" s="3"/>
      <c r="E234" s="3"/>
      <c r="F234" s="4"/>
      <c r="H234" s="22"/>
      <c r="I234" s="22"/>
      <c r="J234" s="4"/>
    </row>
    <row r="235" spans="1:10" s="6" customFormat="1" ht="15" customHeight="1" x14ac:dyDescent="0.2">
      <c r="A235" s="21"/>
      <c r="B235" s="21"/>
      <c r="C235" s="21"/>
      <c r="D235" s="3"/>
      <c r="E235" s="3"/>
      <c r="F235" s="4"/>
      <c r="H235" s="22"/>
      <c r="I235" s="22"/>
      <c r="J235" s="4"/>
    </row>
    <row r="236" spans="1:10" s="6" customFormat="1" ht="15" customHeight="1" x14ac:dyDescent="0.2">
      <c r="A236" s="21"/>
      <c r="B236" s="21"/>
      <c r="C236" s="21"/>
      <c r="D236" s="3"/>
      <c r="E236" s="3"/>
      <c r="F236" s="4"/>
      <c r="H236" s="22"/>
      <c r="I236" s="22"/>
      <c r="J236" s="4"/>
    </row>
    <row r="237" spans="1:10" s="6" customFormat="1" ht="15" customHeight="1" x14ac:dyDescent="0.2">
      <c r="A237" s="21"/>
      <c r="B237" s="21"/>
      <c r="C237" s="21"/>
      <c r="D237" s="3"/>
      <c r="E237" s="3"/>
      <c r="F237" s="4"/>
      <c r="H237" s="22"/>
      <c r="I237" s="22"/>
      <c r="J237" s="4"/>
    </row>
    <row r="238" spans="1:10" s="6" customFormat="1" ht="15" customHeight="1" x14ac:dyDescent="0.2">
      <c r="A238" s="21"/>
      <c r="B238" s="21"/>
      <c r="C238" s="21"/>
      <c r="D238" s="3"/>
      <c r="E238" s="3"/>
      <c r="F238" s="4"/>
      <c r="H238" s="22"/>
      <c r="I238" s="22"/>
      <c r="J238" s="4"/>
    </row>
    <row r="239" spans="1:10" s="6" customFormat="1" ht="15" customHeight="1" x14ac:dyDescent="0.2">
      <c r="A239" s="21"/>
      <c r="B239" s="21"/>
      <c r="C239" s="21"/>
      <c r="D239" s="3"/>
      <c r="E239" s="3"/>
      <c r="F239" s="4"/>
      <c r="H239" s="22"/>
      <c r="I239" s="22"/>
      <c r="J239" s="4"/>
    </row>
    <row r="240" spans="1:10" s="6" customFormat="1" ht="15" customHeight="1" x14ac:dyDescent="0.2">
      <c r="A240" s="21"/>
      <c r="B240" s="21"/>
      <c r="C240" s="21"/>
      <c r="D240" s="3"/>
      <c r="E240" s="3"/>
      <c r="F240" s="4"/>
      <c r="H240" s="22"/>
      <c r="I240" s="22"/>
      <c r="J240" s="4"/>
    </row>
    <row r="241" spans="1:10" s="6" customFormat="1" ht="15" customHeight="1" x14ac:dyDescent="0.2">
      <c r="A241" s="21"/>
      <c r="B241" s="21"/>
      <c r="C241" s="21"/>
      <c r="D241" s="3"/>
      <c r="E241" s="3"/>
      <c r="F241" s="4"/>
      <c r="H241" s="22"/>
      <c r="I241" s="22"/>
      <c r="J241" s="4"/>
    </row>
    <row r="242" spans="1:10" s="6" customFormat="1" ht="15" customHeight="1" x14ac:dyDescent="0.2">
      <c r="A242" s="21"/>
      <c r="B242" s="21"/>
      <c r="C242" s="21"/>
      <c r="D242" s="3"/>
      <c r="E242" s="3"/>
      <c r="F242" s="4"/>
      <c r="H242" s="22"/>
      <c r="I242" s="22"/>
      <c r="J242" s="4"/>
    </row>
    <row r="243" spans="1:10" s="6" customFormat="1" ht="15" customHeight="1" x14ac:dyDescent="0.2">
      <c r="A243" s="21"/>
      <c r="B243" s="21"/>
      <c r="C243" s="21"/>
      <c r="D243" s="3"/>
      <c r="E243" s="3"/>
      <c r="F243" s="4"/>
      <c r="H243" s="22"/>
      <c r="I243" s="22"/>
      <c r="J243" s="4"/>
    </row>
    <row r="244" spans="1:10" s="6" customFormat="1" ht="15" customHeight="1" x14ac:dyDescent="0.2">
      <c r="A244" s="21"/>
      <c r="B244" s="21"/>
      <c r="C244" s="21"/>
      <c r="D244" s="3"/>
      <c r="E244" s="3"/>
      <c r="F244" s="4"/>
      <c r="H244" s="22"/>
      <c r="I244" s="22"/>
      <c r="J244" s="4"/>
    </row>
    <row r="245" spans="1:10" s="6" customFormat="1" ht="15" customHeight="1" x14ac:dyDescent="0.2">
      <c r="A245" s="21"/>
      <c r="B245" s="21"/>
      <c r="C245" s="21"/>
      <c r="D245" s="3"/>
      <c r="E245" s="3"/>
      <c r="F245" s="4"/>
      <c r="H245" s="22"/>
      <c r="I245" s="22"/>
      <c r="J245" s="4"/>
    </row>
    <row r="246" spans="1:10" s="6" customFormat="1" ht="15" customHeight="1" x14ac:dyDescent="0.2">
      <c r="A246" s="21"/>
      <c r="B246" s="21"/>
      <c r="C246" s="21"/>
      <c r="D246" s="3"/>
      <c r="E246" s="3"/>
      <c r="F246" s="4"/>
      <c r="H246" s="22"/>
      <c r="I246" s="22"/>
      <c r="J246" s="4"/>
    </row>
    <row r="247" spans="1:10" s="6" customFormat="1" ht="15" customHeight="1" x14ac:dyDescent="0.2">
      <c r="A247" s="21"/>
      <c r="B247" s="21"/>
      <c r="C247" s="21"/>
      <c r="D247" s="3"/>
      <c r="E247" s="3"/>
      <c r="F247" s="4"/>
      <c r="H247" s="22"/>
      <c r="I247" s="22"/>
      <c r="J247" s="4"/>
    </row>
    <row r="248" spans="1:10" s="6" customFormat="1" ht="15" customHeight="1" x14ac:dyDescent="0.2">
      <c r="A248" s="21"/>
      <c r="B248" s="21"/>
      <c r="C248" s="21"/>
      <c r="D248" s="3"/>
      <c r="E248" s="3"/>
      <c r="F248" s="4"/>
      <c r="H248" s="22"/>
      <c r="I248" s="22"/>
      <c r="J248" s="4"/>
    </row>
    <row r="249" spans="1:10" s="6" customFormat="1" ht="15" customHeight="1" x14ac:dyDescent="0.2">
      <c r="A249" s="21"/>
      <c r="B249" s="21"/>
      <c r="C249" s="21"/>
      <c r="D249" s="3"/>
      <c r="E249" s="3"/>
      <c r="F249" s="4"/>
      <c r="H249" s="22"/>
      <c r="I249" s="22"/>
      <c r="J249" s="4"/>
    </row>
    <row r="250" spans="1:10" s="6" customFormat="1" ht="15" customHeight="1" x14ac:dyDescent="0.2">
      <c r="A250" s="21"/>
      <c r="B250" s="21"/>
      <c r="C250" s="21"/>
      <c r="D250" s="3"/>
      <c r="E250" s="3"/>
      <c r="F250" s="4"/>
      <c r="H250" s="22"/>
      <c r="I250" s="22"/>
      <c r="J250" s="4"/>
    </row>
    <row r="251" spans="1:10" s="6" customFormat="1" ht="15" customHeight="1" x14ac:dyDescent="0.2">
      <c r="A251" s="21"/>
      <c r="B251" s="21"/>
      <c r="C251" s="21"/>
      <c r="D251" s="3"/>
      <c r="E251" s="3"/>
      <c r="F251" s="4"/>
      <c r="H251" s="22"/>
      <c r="I251" s="22"/>
      <c r="J251" s="4"/>
    </row>
    <row r="252" spans="1:10" s="6" customFormat="1" ht="15" customHeight="1" x14ac:dyDescent="0.2">
      <c r="A252" s="21"/>
      <c r="B252" s="21"/>
      <c r="C252" s="21"/>
      <c r="D252" s="3"/>
      <c r="E252" s="3"/>
      <c r="F252" s="4"/>
      <c r="H252" s="22"/>
      <c r="I252" s="22"/>
      <c r="J252" s="4"/>
    </row>
    <row r="253" spans="1:10" s="6" customFormat="1" ht="15" customHeight="1" x14ac:dyDescent="0.2">
      <c r="A253" s="21"/>
      <c r="B253" s="21"/>
      <c r="C253" s="21"/>
      <c r="D253" s="3"/>
      <c r="E253" s="3"/>
      <c r="F253" s="4"/>
      <c r="H253" s="22"/>
      <c r="I253" s="22"/>
      <c r="J253" s="4"/>
    </row>
    <row r="254" spans="1:10" s="6" customFormat="1" ht="15" customHeight="1" x14ac:dyDescent="0.2">
      <c r="A254" s="21"/>
      <c r="B254" s="21"/>
      <c r="C254" s="21"/>
      <c r="D254" s="3"/>
      <c r="E254" s="3"/>
      <c r="F254" s="4"/>
      <c r="H254" s="22"/>
      <c r="I254" s="22"/>
      <c r="J254" s="4"/>
    </row>
  </sheetData>
  <conditionalFormatting sqref="G30:G99 G1:G4 G104:G65540 G9:G28">
    <cfRule type="cellIs" dxfId="1169" priority="2" stopIfTrue="1" operator="greaterThan">
      <formula>0</formula>
    </cfRule>
  </conditionalFormatting>
  <conditionalFormatting sqref="G29">
    <cfRule type="cellIs" dxfId="1168" priority="1" stopIfTrue="1" operator="greaterThan">
      <formula>0</formula>
    </cfRule>
  </conditionalFormatting>
  <pageMargins left="0.55118110236220474" right="0.55118110236220474" top="0.78740157480314965" bottom="0.78740157480314965" header="0.51181102362204722" footer="0.51181102362204722"/>
  <pageSetup paperSize="9" scale="55" fitToWidth="0" orientation="landscape" r:id="rId1"/>
  <headerFooter alignWithMargins="0">
    <oddFooter>&amp;L&amp;F&amp;C&amp;A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242"/>
  <sheetViews>
    <sheetView zoomScaleNormal="100" workbookViewId="0">
      <pane xSplit="2" ySplit="8" topLeftCell="D9" activePane="bottomRight" state="frozen"/>
      <selection activeCell="B31" sqref="B31"/>
      <selection pane="topRight" activeCell="B31" sqref="B31"/>
      <selection pane="bottomLeft" activeCell="B31" sqref="B31"/>
      <selection pane="bottomRight" activeCell="B31" sqref="B31"/>
    </sheetView>
  </sheetViews>
  <sheetFormatPr defaultRowHeight="15" customHeight="1" x14ac:dyDescent="0.2"/>
  <cols>
    <col min="1" max="1" width="24.85546875" style="21" bestFit="1" customWidth="1"/>
    <col min="2" max="2" width="48.140625" style="21" customWidth="1"/>
    <col min="3" max="3" width="24.42578125" style="21" customWidth="1"/>
    <col min="4" max="6" width="15.28515625" style="3" customWidth="1"/>
    <col min="7" max="7" width="15.28515625" style="6" bestFit="1" customWidth="1"/>
    <col min="8" max="8" width="45.7109375" style="22" customWidth="1"/>
    <col min="9" max="9" width="1.7109375" style="22" customWidth="1"/>
    <col min="10" max="10" width="19.140625" style="4" customWidth="1"/>
    <col min="11" max="16384" width="9.140625" style="3"/>
  </cols>
  <sheetData>
    <row r="1" spans="1:10" ht="20.25" x14ac:dyDescent="0.3">
      <c r="A1" s="18" t="s">
        <v>175</v>
      </c>
      <c r="B1" s="20"/>
      <c r="C1" s="19"/>
      <c r="D1" s="1"/>
      <c r="E1" s="1"/>
      <c r="F1" s="1"/>
      <c r="G1" s="7"/>
      <c r="I1" s="75" t="s">
        <v>170</v>
      </c>
    </row>
    <row r="2" spans="1:10" ht="15" customHeight="1" x14ac:dyDescent="0.2">
      <c r="D2" s="2"/>
      <c r="E2" s="2"/>
      <c r="F2" s="2"/>
      <c r="G2" s="7"/>
    </row>
    <row r="3" spans="1:10" ht="15" customHeight="1" x14ac:dyDescent="0.2">
      <c r="D3" s="2"/>
      <c r="E3" s="2"/>
      <c r="F3" s="2"/>
      <c r="G3" s="7"/>
      <c r="H3" s="22" t="s">
        <v>11</v>
      </c>
    </row>
    <row r="4" spans="1:10" ht="15" customHeight="1" thickBot="1" x14ac:dyDescent="0.25"/>
    <row r="5" spans="1:10" ht="15" customHeight="1" x14ac:dyDescent="0.25">
      <c r="A5" s="23" t="s">
        <v>162</v>
      </c>
      <c r="B5" s="24" t="s">
        <v>163</v>
      </c>
      <c r="C5" s="24" t="s">
        <v>164</v>
      </c>
      <c r="D5" s="25" t="s">
        <v>165</v>
      </c>
      <c r="E5" s="25" t="s">
        <v>166</v>
      </c>
      <c r="F5" s="25" t="s">
        <v>167</v>
      </c>
      <c r="G5" s="26" t="s">
        <v>179</v>
      </c>
      <c r="H5" s="56" t="s">
        <v>169</v>
      </c>
      <c r="I5" s="27"/>
      <c r="J5" s="48" t="s">
        <v>106</v>
      </c>
    </row>
    <row r="6" spans="1:10" ht="15" customHeight="1" x14ac:dyDescent="0.25">
      <c r="A6" s="28"/>
      <c r="B6" s="29"/>
      <c r="C6" s="30"/>
      <c r="D6" s="31"/>
      <c r="E6" s="31"/>
      <c r="F6" s="31" t="s">
        <v>168</v>
      </c>
      <c r="G6" s="91" t="s">
        <v>180</v>
      </c>
      <c r="H6" s="57"/>
      <c r="I6" s="32"/>
      <c r="J6" s="49" t="s">
        <v>107</v>
      </c>
    </row>
    <row r="7" spans="1:10" ht="15" customHeight="1" x14ac:dyDescent="0.25">
      <c r="A7" s="33"/>
      <c r="B7" s="34"/>
      <c r="C7" s="34"/>
      <c r="D7" s="35" t="s">
        <v>0</v>
      </c>
      <c r="E7" s="31" t="s">
        <v>0</v>
      </c>
      <c r="F7" s="31" t="s">
        <v>0</v>
      </c>
      <c r="G7" s="36" t="s">
        <v>0</v>
      </c>
      <c r="H7" s="78"/>
      <c r="I7" s="37"/>
      <c r="J7" s="79"/>
    </row>
    <row r="8" spans="1:10" ht="15" customHeight="1" x14ac:dyDescent="0.25">
      <c r="A8" s="42"/>
      <c r="B8" s="43"/>
      <c r="C8" s="43"/>
      <c r="D8" s="44"/>
      <c r="E8" s="45"/>
      <c r="F8" s="45"/>
      <c r="G8" s="46"/>
      <c r="H8" s="58"/>
      <c r="I8" s="47"/>
      <c r="J8" s="50"/>
    </row>
    <row r="9" spans="1:10" s="51" customFormat="1" ht="60" x14ac:dyDescent="0.2">
      <c r="A9" s="52" t="s">
        <v>97</v>
      </c>
      <c r="B9" s="73" t="s">
        <v>82</v>
      </c>
      <c r="C9" s="53" t="s">
        <v>77</v>
      </c>
      <c r="D9" s="54">
        <v>4729</v>
      </c>
      <c r="E9" s="54">
        <v>3077</v>
      </c>
      <c r="F9" s="54">
        <v>2914</v>
      </c>
      <c r="G9" s="54">
        <f t="shared" ref="G9:G15" si="0">F9-E9</f>
        <v>-163</v>
      </c>
      <c r="H9" s="59" t="s">
        <v>205</v>
      </c>
      <c r="I9" s="55"/>
      <c r="J9" s="60" t="s">
        <v>110</v>
      </c>
    </row>
    <row r="10" spans="1:10" s="51" customFormat="1" ht="75" x14ac:dyDescent="0.2">
      <c r="A10" s="61" t="s">
        <v>142</v>
      </c>
      <c r="B10" s="76" t="s">
        <v>81</v>
      </c>
      <c r="C10" s="62" t="s">
        <v>78</v>
      </c>
      <c r="D10" s="63">
        <v>4601</v>
      </c>
      <c r="E10" s="63">
        <v>2965</v>
      </c>
      <c r="F10" s="63">
        <v>2816</v>
      </c>
      <c r="G10" s="63">
        <f t="shared" si="0"/>
        <v>-149</v>
      </c>
      <c r="H10" s="64" t="s">
        <v>206</v>
      </c>
      <c r="I10" s="65"/>
      <c r="J10" s="66" t="s">
        <v>110</v>
      </c>
    </row>
    <row r="11" spans="1:10" s="51" customFormat="1" x14ac:dyDescent="0.2">
      <c r="A11" s="61" t="s">
        <v>130</v>
      </c>
      <c r="B11" s="76" t="s">
        <v>73</v>
      </c>
      <c r="C11" s="76" t="s">
        <v>5</v>
      </c>
      <c r="D11" s="63">
        <v>181</v>
      </c>
      <c r="E11" s="63">
        <v>47</v>
      </c>
      <c r="F11" s="63">
        <v>28</v>
      </c>
      <c r="G11" s="63">
        <f t="shared" si="0"/>
        <v>-19</v>
      </c>
      <c r="H11" s="64"/>
      <c r="I11" s="65"/>
      <c r="J11" s="66" t="s">
        <v>110</v>
      </c>
    </row>
    <row r="12" spans="1:10" s="51" customFormat="1" x14ac:dyDescent="0.2">
      <c r="A12" s="61" t="s">
        <v>57</v>
      </c>
      <c r="B12" s="62" t="s">
        <v>43</v>
      </c>
      <c r="C12" s="62" t="s">
        <v>117</v>
      </c>
      <c r="D12" s="63">
        <v>1820</v>
      </c>
      <c r="E12" s="63">
        <v>0</v>
      </c>
      <c r="F12" s="63">
        <v>-15</v>
      </c>
      <c r="G12" s="63">
        <f t="shared" si="0"/>
        <v>-15</v>
      </c>
      <c r="H12" s="64"/>
      <c r="I12" s="65"/>
      <c r="J12" s="66" t="s">
        <v>108</v>
      </c>
    </row>
    <row r="13" spans="1:10" s="51" customFormat="1" x14ac:dyDescent="0.2">
      <c r="A13" s="61" t="s">
        <v>74</v>
      </c>
      <c r="B13" s="62" t="s">
        <v>75</v>
      </c>
      <c r="C13" s="62" t="s">
        <v>76</v>
      </c>
      <c r="D13" s="63">
        <v>3553</v>
      </c>
      <c r="E13" s="63">
        <v>1657</v>
      </c>
      <c r="F13" s="63">
        <v>1657</v>
      </c>
      <c r="G13" s="63">
        <f t="shared" si="0"/>
        <v>0</v>
      </c>
      <c r="H13" s="64"/>
      <c r="I13" s="65"/>
      <c r="J13" s="66" t="s">
        <v>110</v>
      </c>
    </row>
    <row r="14" spans="1:10" s="51" customFormat="1" ht="45" x14ac:dyDescent="0.2">
      <c r="A14" s="61" t="s">
        <v>130</v>
      </c>
      <c r="B14" s="62" t="s">
        <v>102</v>
      </c>
      <c r="C14" s="62" t="s">
        <v>103</v>
      </c>
      <c r="D14" s="63">
        <v>2152</v>
      </c>
      <c r="E14" s="63">
        <v>2082</v>
      </c>
      <c r="F14" s="63">
        <f>2082-221</f>
        <v>1861</v>
      </c>
      <c r="G14" s="63">
        <f t="shared" si="0"/>
        <v>-221</v>
      </c>
      <c r="H14" s="64" t="s">
        <v>196</v>
      </c>
      <c r="I14" s="65"/>
      <c r="J14" s="66" t="s">
        <v>110</v>
      </c>
    </row>
    <row r="15" spans="1:10" s="51" customFormat="1" x14ac:dyDescent="0.2">
      <c r="A15" s="67" t="s">
        <v>195</v>
      </c>
      <c r="B15" s="74" t="s">
        <v>104</v>
      </c>
      <c r="C15" s="68" t="s">
        <v>118</v>
      </c>
      <c r="D15" s="69">
        <v>858</v>
      </c>
      <c r="E15" s="69">
        <v>0</v>
      </c>
      <c r="F15" s="69">
        <v>0</v>
      </c>
      <c r="G15" s="69">
        <f t="shared" si="0"/>
        <v>0</v>
      </c>
      <c r="H15" s="70"/>
      <c r="I15" s="71"/>
      <c r="J15" s="72" t="s">
        <v>110</v>
      </c>
    </row>
    <row r="16" spans="1:10" s="51" customFormat="1" x14ac:dyDescent="0.2">
      <c r="A16" s="88"/>
      <c r="B16" s="82"/>
      <c r="C16" s="80"/>
      <c r="D16" s="81"/>
      <c r="E16" s="81"/>
      <c r="F16" s="81"/>
      <c r="G16" s="81"/>
      <c r="H16" s="82"/>
      <c r="I16" s="83"/>
      <c r="J16" s="84"/>
    </row>
    <row r="17" spans="1:10" ht="16.5" thickBot="1" x14ac:dyDescent="0.3">
      <c r="A17" s="38" t="s">
        <v>6</v>
      </c>
      <c r="B17" s="89" t="s">
        <v>87</v>
      </c>
      <c r="C17" s="89" t="s">
        <v>96</v>
      </c>
      <c r="D17" s="40">
        <f>SUM(D8:D16)</f>
        <v>17894</v>
      </c>
      <c r="E17" s="40">
        <f>SUM(E8:E16)</f>
        <v>9828</v>
      </c>
      <c r="F17" s="40">
        <f>SUM(F8:F16)</f>
        <v>9261</v>
      </c>
      <c r="G17" s="85">
        <f>SUM(G8:G16)</f>
        <v>-567</v>
      </c>
      <c r="H17" s="86"/>
      <c r="I17" s="41"/>
      <c r="J17" s="87"/>
    </row>
    <row r="18" spans="1:10" ht="15" customHeight="1" x14ac:dyDescent="0.2">
      <c r="D18" s="4"/>
      <c r="E18" s="4"/>
      <c r="F18" s="5"/>
      <c r="G18" s="5"/>
    </row>
    <row r="19" spans="1:10" ht="15" customHeight="1" x14ac:dyDescent="0.2">
      <c r="D19" s="4"/>
      <c r="E19" s="4"/>
      <c r="F19" s="5"/>
      <c r="G19" s="5"/>
    </row>
    <row r="20" spans="1:10" ht="15" customHeight="1" x14ac:dyDescent="0.2">
      <c r="D20" s="4"/>
      <c r="E20" s="4"/>
      <c r="F20" s="5"/>
      <c r="G20" s="5"/>
    </row>
    <row r="21" spans="1:10" ht="15" customHeight="1" x14ac:dyDescent="0.2">
      <c r="D21" s="4"/>
      <c r="E21" s="4"/>
      <c r="F21" s="5"/>
      <c r="G21" s="5"/>
    </row>
    <row r="22" spans="1:10" ht="15" customHeight="1" x14ac:dyDescent="0.2">
      <c r="D22" s="4"/>
      <c r="E22" s="4"/>
      <c r="F22" s="5"/>
      <c r="G22" s="5"/>
    </row>
    <row r="23" spans="1:10" ht="15" customHeight="1" x14ac:dyDescent="0.2">
      <c r="D23" s="4"/>
      <c r="E23" s="4"/>
      <c r="F23" s="5"/>
      <c r="G23" s="5" t="s">
        <v>11</v>
      </c>
    </row>
    <row r="24" spans="1:10" s="22" customFormat="1" ht="15" customHeight="1" x14ac:dyDescent="0.2">
      <c r="A24" s="21"/>
      <c r="B24" s="21"/>
      <c r="C24" s="21"/>
      <c r="D24" s="4"/>
      <c r="E24" s="4"/>
      <c r="F24" s="5"/>
      <c r="G24" s="5"/>
      <c r="J24" s="4"/>
    </row>
    <row r="25" spans="1:10" s="22" customFormat="1" ht="15" customHeight="1" x14ac:dyDescent="0.2">
      <c r="A25" s="21"/>
      <c r="B25" s="21"/>
      <c r="C25" s="21"/>
      <c r="D25" s="4"/>
      <c r="E25" s="4"/>
      <c r="F25" s="5"/>
      <c r="G25" s="5"/>
      <c r="J25" s="4"/>
    </row>
    <row r="26" spans="1:10" s="22" customFormat="1" ht="15" customHeight="1" x14ac:dyDescent="0.2">
      <c r="A26" s="21"/>
      <c r="B26" s="21"/>
      <c r="C26" s="21"/>
      <c r="D26" s="3"/>
      <c r="E26" s="3"/>
      <c r="F26" s="4"/>
      <c r="G26" s="6"/>
      <c r="J26" s="4"/>
    </row>
    <row r="27" spans="1:10" s="22" customFormat="1" ht="15" customHeight="1" x14ac:dyDescent="0.2">
      <c r="A27" s="21"/>
      <c r="B27" s="21"/>
      <c r="C27" s="21"/>
      <c r="D27" s="3"/>
      <c r="E27" s="3"/>
      <c r="F27" s="4"/>
      <c r="G27" s="6"/>
      <c r="J27" s="4"/>
    </row>
    <row r="28" spans="1:10" s="22" customFormat="1" ht="15" customHeight="1" x14ac:dyDescent="0.2">
      <c r="A28" s="21"/>
      <c r="B28" s="21"/>
      <c r="C28" s="21"/>
      <c r="D28" s="3"/>
      <c r="E28" s="3"/>
      <c r="F28" s="4"/>
      <c r="G28" s="6"/>
      <c r="J28" s="4"/>
    </row>
    <row r="29" spans="1:10" s="22" customFormat="1" ht="15" customHeight="1" x14ac:dyDescent="0.2">
      <c r="A29" s="21"/>
      <c r="B29" s="21"/>
      <c r="C29" s="21"/>
      <c r="D29" s="3"/>
      <c r="E29" s="3"/>
      <c r="F29" s="4"/>
      <c r="G29" s="6"/>
      <c r="J29" s="4"/>
    </row>
    <row r="30" spans="1:10" s="22" customFormat="1" ht="15" customHeight="1" x14ac:dyDescent="0.2">
      <c r="A30" s="21"/>
      <c r="B30" s="21"/>
      <c r="C30" s="21"/>
      <c r="D30" s="3"/>
      <c r="E30" s="3"/>
      <c r="F30" s="4"/>
      <c r="G30" s="6"/>
      <c r="J30" s="4"/>
    </row>
    <row r="31" spans="1:10" s="22" customFormat="1" ht="15" customHeight="1" x14ac:dyDescent="0.2">
      <c r="A31" s="21"/>
      <c r="B31" s="21"/>
      <c r="C31" s="21"/>
      <c r="D31" s="3"/>
      <c r="E31" s="3"/>
      <c r="F31" s="4"/>
      <c r="G31" s="6"/>
      <c r="J31" s="4"/>
    </row>
    <row r="32" spans="1:10" s="22" customFormat="1" ht="15" customHeight="1" x14ac:dyDescent="0.2">
      <c r="A32" s="21"/>
      <c r="B32" s="21"/>
      <c r="C32" s="21"/>
      <c r="D32" s="3"/>
      <c r="E32" s="3"/>
      <c r="F32" s="4"/>
      <c r="G32" s="6"/>
      <c r="J32" s="4"/>
    </row>
    <row r="33" spans="1:10" s="22" customFormat="1" ht="15" customHeight="1" x14ac:dyDescent="0.2">
      <c r="A33" s="21"/>
      <c r="B33" s="21"/>
      <c r="C33" s="21"/>
      <c r="D33" s="3"/>
      <c r="E33" s="3"/>
      <c r="F33" s="4"/>
      <c r="G33" s="6"/>
      <c r="J33" s="4"/>
    </row>
    <row r="34" spans="1:10" s="22" customFormat="1" ht="15" customHeight="1" x14ac:dyDescent="0.2">
      <c r="A34" s="21"/>
      <c r="B34" s="21"/>
      <c r="C34" s="21"/>
      <c r="D34" s="3"/>
      <c r="E34" s="3"/>
      <c r="F34" s="4"/>
      <c r="G34" s="6"/>
      <c r="J34" s="4"/>
    </row>
    <row r="35" spans="1:10" s="22" customFormat="1" ht="15" customHeight="1" x14ac:dyDescent="0.2">
      <c r="A35" s="21"/>
      <c r="B35" s="21"/>
      <c r="C35" s="21"/>
      <c r="D35" s="3"/>
      <c r="E35" s="3"/>
      <c r="F35" s="4"/>
      <c r="G35" s="6"/>
      <c r="J35" s="4"/>
    </row>
    <row r="36" spans="1:10" s="22" customFormat="1" ht="15" customHeight="1" x14ac:dyDescent="0.2">
      <c r="A36" s="21"/>
      <c r="B36" s="21"/>
      <c r="C36" s="21"/>
      <c r="D36" s="3"/>
      <c r="E36" s="3"/>
      <c r="F36" s="4"/>
      <c r="G36" s="6"/>
      <c r="J36" s="4"/>
    </row>
    <row r="37" spans="1:10" s="22" customFormat="1" ht="15" customHeight="1" x14ac:dyDescent="0.2">
      <c r="A37" s="21"/>
      <c r="B37" s="21"/>
      <c r="C37" s="21"/>
      <c r="D37" s="3"/>
      <c r="E37" s="3"/>
      <c r="F37" s="4"/>
      <c r="G37" s="6"/>
      <c r="J37" s="4"/>
    </row>
    <row r="38" spans="1:10" s="22" customFormat="1" ht="15" customHeight="1" x14ac:dyDescent="0.2">
      <c r="A38" s="21"/>
      <c r="B38" s="21"/>
      <c r="C38" s="21"/>
      <c r="D38" s="3"/>
      <c r="E38" s="3"/>
      <c r="F38" s="4"/>
      <c r="G38" s="6"/>
      <c r="J38" s="4"/>
    </row>
    <row r="39" spans="1:10" s="22" customFormat="1" ht="15" customHeight="1" x14ac:dyDescent="0.2">
      <c r="A39" s="21"/>
      <c r="B39" s="21"/>
      <c r="C39" s="21"/>
      <c r="D39" s="3"/>
      <c r="E39" s="3"/>
      <c r="F39" s="4"/>
      <c r="G39" s="6"/>
      <c r="J39" s="4"/>
    </row>
    <row r="40" spans="1:10" s="6" customFormat="1" ht="15" customHeight="1" x14ac:dyDescent="0.2">
      <c r="A40" s="21"/>
      <c r="B40" s="21"/>
      <c r="C40" s="21"/>
      <c r="D40" s="3"/>
      <c r="E40" s="3"/>
      <c r="F40" s="4"/>
      <c r="H40" s="22"/>
      <c r="I40" s="22"/>
      <c r="J40" s="4"/>
    </row>
    <row r="41" spans="1:10" s="6" customFormat="1" ht="15" customHeight="1" x14ac:dyDescent="0.2">
      <c r="A41" s="21"/>
      <c r="B41" s="21"/>
      <c r="C41" s="21"/>
      <c r="D41" s="3"/>
      <c r="E41" s="3"/>
      <c r="F41" s="4"/>
      <c r="H41" s="22"/>
      <c r="I41" s="22"/>
      <c r="J41" s="4"/>
    </row>
    <row r="42" spans="1:10" s="6" customFormat="1" ht="15" customHeight="1" x14ac:dyDescent="0.2">
      <c r="A42" s="21"/>
      <c r="B42" s="21"/>
      <c r="C42" s="21"/>
      <c r="D42" s="3"/>
      <c r="E42" s="3"/>
      <c r="F42" s="4"/>
      <c r="H42" s="22"/>
      <c r="I42" s="22"/>
      <c r="J42" s="4"/>
    </row>
    <row r="43" spans="1:10" s="6" customFormat="1" ht="15" customHeight="1" x14ac:dyDescent="0.2">
      <c r="A43" s="21"/>
      <c r="B43" s="21"/>
      <c r="C43" s="21"/>
      <c r="D43" s="3"/>
      <c r="E43" s="3"/>
      <c r="F43" s="4"/>
      <c r="H43" s="22"/>
      <c r="I43" s="22"/>
      <c r="J43" s="4"/>
    </row>
    <row r="44" spans="1:10" s="6" customFormat="1" ht="15" customHeight="1" x14ac:dyDescent="0.2">
      <c r="A44" s="21"/>
      <c r="B44" s="21"/>
      <c r="C44" s="21"/>
      <c r="D44" s="3"/>
      <c r="E44" s="3"/>
      <c r="F44" s="4"/>
      <c r="H44" s="22"/>
      <c r="I44" s="22"/>
      <c r="J44" s="4"/>
    </row>
    <row r="45" spans="1:10" s="6" customFormat="1" ht="15" customHeight="1" x14ac:dyDescent="0.2">
      <c r="A45" s="21"/>
      <c r="B45" s="21"/>
      <c r="C45" s="21"/>
      <c r="D45" s="3"/>
      <c r="E45" s="3"/>
      <c r="F45" s="4"/>
      <c r="H45" s="22"/>
      <c r="I45" s="22"/>
      <c r="J45" s="4"/>
    </row>
    <row r="46" spans="1:10" s="6" customFormat="1" ht="15" customHeight="1" x14ac:dyDescent="0.2">
      <c r="A46" s="21"/>
      <c r="B46" s="21"/>
      <c r="C46" s="21"/>
      <c r="D46" s="3"/>
      <c r="E46" s="3"/>
      <c r="F46" s="4"/>
      <c r="H46" s="22"/>
      <c r="I46" s="22"/>
      <c r="J46" s="4"/>
    </row>
    <row r="47" spans="1:10" s="6" customFormat="1" ht="15" customHeight="1" x14ac:dyDescent="0.2">
      <c r="A47" s="21"/>
      <c r="B47" s="21"/>
      <c r="C47" s="21"/>
      <c r="D47" s="3"/>
      <c r="E47" s="3"/>
      <c r="F47" s="4"/>
      <c r="H47" s="22"/>
      <c r="I47" s="22"/>
      <c r="J47" s="4"/>
    </row>
    <row r="48" spans="1:10" s="6" customFormat="1" ht="15" customHeight="1" x14ac:dyDescent="0.2">
      <c r="A48" s="21"/>
      <c r="B48" s="21"/>
      <c r="C48" s="21"/>
      <c r="D48" s="3"/>
      <c r="E48" s="3"/>
      <c r="F48" s="4"/>
      <c r="H48" s="22"/>
      <c r="I48" s="22"/>
      <c r="J48" s="4"/>
    </row>
    <row r="49" spans="1:10" s="6" customFormat="1" ht="15" customHeight="1" x14ac:dyDescent="0.2">
      <c r="A49" s="21"/>
      <c r="B49" s="21"/>
      <c r="C49" s="21"/>
      <c r="D49" s="3"/>
      <c r="E49" s="3"/>
      <c r="F49" s="4"/>
      <c r="H49" s="22"/>
      <c r="I49" s="22"/>
      <c r="J49" s="4"/>
    </row>
    <row r="50" spans="1:10" s="6" customFormat="1" ht="15" customHeight="1" x14ac:dyDescent="0.2">
      <c r="A50" s="21"/>
      <c r="B50" s="21"/>
      <c r="C50" s="21"/>
      <c r="D50" s="3"/>
      <c r="E50" s="3"/>
      <c r="F50" s="4"/>
      <c r="H50" s="22"/>
      <c r="I50" s="22"/>
      <c r="J50" s="4"/>
    </row>
    <row r="51" spans="1:10" s="6" customFormat="1" ht="15" customHeight="1" x14ac:dyDescent="0.2">
      <c r="A51" s="21"/>
      <c r="B51" s="21"/>
      <c r="C51" s="21"/>
      <c r="D51" s="3"/>
      <c r="E51" s="3"/>
      <c r="F51" s="4"/>
      <c r="H51" s="22"/>
      <c r="I51" s="22"/>
      <c r="J51" s="4"/>
    </row>
    <row r="52" spans="1:10" s="6" customFormat="1" ht="15" customHeight="1" x14ac:dyDescent="0.2">
      <c r="A52" s="21"/>
      <c r="B52" s="21"/>
      <c r="C52" s="21"/>
      <c r="D52" s="3"/>
      <c r="E52" s="3"/>
      <c r="F52" s="4"/>
      <c r="H52" s="22"/>
      <c r="I52" s="22"/>
      <c r="J52" s="4"/>
    </row>
    <row r="53" spans="1:10" s="6" customFormat="1" ht="15" customHeight="1" x14ac:dyDescent="0.2">
      <c r="A53" s="21"/>
      <c r="B53" s="21"/>
      <c r="C53" s="21"/>
      <c r="D53" s="3"/>
      <c r="E53" s="3"/>
      <c r="F53" s="4"/>
      <c r="H53" s="22"/>
      <c r="I53" s="22"/>
      <c r="J53" s="4"/>
    </row>
    <row r="54" spans="1:10" s="6" customFormat="1" ht="15" customHeight="1" x14ac:dyDescent="0.2">
      <c r="A54" s="21"/>
      <c r="B54" s="21"/>
      <c r="C54" s="21"/>
      <c r="D54" s="3"/>
      <c r="E54" s="3"/>
      <c r="F54" s="4"/>
      <c r="H54" s="22"/>
      <c r="I54" s="22"/>
      <c r="J54" s="4"/>
    </row>
    <row r="55" spans="1:10" s="6" customFormat="1" ht="15" customHeight="1" x14ac:dyDescent="0.2">
      <c r="A55" s="21"/>
      <c r="B55" s="21"/>
      <c r="C55" s="21"/>
      <c r="D55" s="3"/>
      <c r="E55" s="3"/>
      <c r="F55" s="4"/>
      <c r="H55" s="22"/>
      <c r="I55" s="22"/>
      <c r="J55" s="4"/>
    </row>
    <row r="56" spans="1:10" s="6" customFormat="1" ht="15" customHeight="1" x14ac:dyDescent="0.2">
      <c r="A56" s="21"/>
      <c r="B56" s="21"/>
      <c r="C56" s="21"/>
      <c r="D56" s="3"/>
      <c r="E56" s="3"/>
      <c r="F56" s="4"/>
      <c r="H56" s="22"/>
      <c r="I56" s="22"/>
      <c r="J56" s="4"/>
    </row>
    <row r="57" spans="1:10" s="6" customFormat="1" ht="15" customHeight="1" x14ac:dyDescent="0.2">
      <c r="A57" s="21"/>
      <c r="B57" s="21"/>
      <c r="C57" s="21"/>
      <c r="D57" s="3"/>
      <c r="E57" s="3"/>
      <c r="F57" s="4"/>
      <c r="H57" s="22"/>
      <c r="I57" s="22"/>
      <c r="J57" s="4"/>
    </row>
    <row r="58" spans="1:10" s="6" customFormat="1" ht="15" customHeight="1" x14ac:dyDescent="0.2">
      <c r="A58" s="21"/>
      <c r="B58" s="21"/>
      <c r="C58" s="21"/>
      <c r="D58" s="3"/>
      <c r="E58" s="3"/>
      <c r="F58" s="4"/>
      <c r="H58" s="22"/>
      <c r="I58" s="22"/>
      <c r="J58" s="4"/>
    </row>
    <row r="59" spans="1:10" s="6" customFormat="1" ht="15" customHeight="1" x14ac:dyDescent="0.2">
      <c r="A59" s="21"/>
      <c r="B59" s="21"/>
      <c r="C59" s="21"/>
      <c r="D59" s="3"/>
      <c r="E59" s="3"/>
      <c r="F59" s="4"/>
      <c r="H59" s="22"/>
      <c r="I59" s="22"/>
      <c r="J59" s="4"/>
    </row>
    <row r="60" spans="1:10" s="6" customFormat="1" ht="15" customHeight="1" x14ac:dyDescent="0.2">
      <c r="A60" s="21"/>
      <c r="B60" s="21"/>
      <c r="C60" s="21"/>
      <c r="D60" s="3"/>
      <c r="E60" s="3"/>
      <c r="F60" s="4"/>
      <c r="H60" s="22"/>
      <c r="I60" s="22"/>
      <c r="J60" s="4"/>
    </row>
    <row r="61" spans="1:10" s="6" customFormat="1" ht="15" customHeight="1" x14ac:dyDescent="0.2">
      <c r="A61" s="21"/>
      <c r="B61" s="21"/>
      <c r="C61" s="21"/>
      <c r="D61" s="3"/>
      <c r="E61" s="3"/>
      <c r="F61" s="4"/>
      <c r="H61" s="22"/>
      <c r="I61" s="22"/>
      <c r="J61" s="4"/>
    </row>
    <row r="62" spans="1:10" s="6" customFormat="1" ht="15" customHeight="1" x14ac:dyDescent="0.2">
      <c r="A62" s="21"/>
      <c r="B62" s="21"/>
      <c r="C62" s="21"/>
      <c r="D62" s="3"/>
      <c r="E62" s="3"/>
      <c r="F62" s="4"/>
      <c r="H62" s="22"/>
      <c r="I62" s="22"/>
      <c r="J62" s="4"/>
    </row>
    <row r="63" spans="1:10" s="6" customFormat="1" ht="15" customHeight="1" x14ac:dyDescent="0.2">
      <c r="A63" s="21"/>
      <c r="B63" s="21"/>
      <c r="C63" s="21"/>
      <c r="D63" s="3"/>
      <c r="E63" s="3"/>
      <c r="F63" s="4"/>
      <c r="H63" s="22"/>
      <c r="I63" s="22"/>
      <c r="J63" s="4"/>
    </row>
    <row r="64" spans="1:10" s="6" customFormat="1" ht="15" customHeight="1" x14ac:dyDescent="0.2">
      <c r="A64" s="21"/>
      <c r="B64" s="21"/>
      <c r="C64" s="21"/>
      <c r="D64" s="3"/>
      <c r="E64" s="3"/>
      <c r="F64" s="4"/>
      <c r="H64" s="22"/>
      <c r="I64" s="22"/>
      <c r="J64" s="4"/>
    </row>
    <row r="65" spans="1:10" s="6" customFormat="1" ht="15" customHeight="1" x14ac:dyDescent="0.2">
      <c r="A65" s="21"/>
      <c r="B65" s="21"/>
      <c r="C65" s="21"/>
      <c r="D65" s="3"/>
      <c r="E65" s="3"/>
      <c r="F65" s="4"/>
      <c r="H65" s="22"/>
      <c r="I65" s="22"/>
      <c r="J65" s="4"/>
    </row>
    <row r="66" spans="1:10" s="6" customFormat="1" ht="15" customHeight="1" x14ac:dyDescent="0.2">
      <c r="A66" s="21"/>
      <c r="B66" s="21"/>
      <c r="C66" s="21"/>
      <c r="D66" s="3"/>
      <c r="E66" s="3"/>
      <c r="F66" s="4"/>
      <c r="H66" s="22"/>
      <c r="I66" s="22"/>
      <c r="J66" s="4"/>
    </row>
    <row r="67" spans="1:10" s="6" customFormat="1" ht="15" customHeight="1" x14ac:dyDescent="0.2">
      <c r="A67" s="21"/>
      <c r="B67" s="21"/>
      <c r="C67" s="21"/>
      <c r="D67" s="3"/>
      <c r="E67" s="3"/>
      <c r="F67" s="4"/>
      <c r="H67" s="22"/>
      <c r="I67" s="22"/>
      <c r="J67" s="4"/>
    </row>
    <row r="68" spans="1:10" s="6" customFormat="1" ht="15" customHeight="1" x14ac:dyDescent="0.2">
      <c r="A68" s="21"/>
      <c r="B68" s="21"/>
      <c r="C68" s="21"/>
      <c r="D68" s="3"/>
      <c r="E68" s="3"/>
      <c r="F68" s="4"/>
      <c r="H68" s="22"/>
      <c r="I68" s="22"/>
      <c r="J68" s="4"/>
    </row>
    <row r="69" spans="1:10" s="6" customFormat="1" ht="15" customHeight="1" x14ac:dyDescent="0.2">
      <c r="A69" s="21"/>
      <c r="B69" s="21"/>
      <c r="C69" s="21"/>
      <c r="D69" s="3"/>
      <c r="E69" s="3"/>
      <c r="F69" s="4"/>
      <c r="H69" s="22"/>
      <c r="I69" s="22"/>
      <c r="J69" s="4"/>
    </row>
    <row r="70" spans="1:10" s="6" customFormat="1" ht="15" customHeight="1" x14ac:dyDescent="0.2">
      <c r="A70" s="21"/>
      <c r="B70" s="21"/>
      <c r="C70" s="21"/>
      <c r="D70" s="3"/>
      <c r="E70" s="3"/>
      <c r="F70" s="4"/>
      <c r="H70" s="22"/>
      <c r="I70" s="22"/>
      <c r="J70" s="4"/>
    </row>
    <row r="71" spans="1:10" s="6" customFormat="1" ht="15" customHeight="1" x14ac:dyDescent="0.2">
      <c r="A71" s="21"/>
      <c r="B71" s="21"/>
      <c r="C71" s="21"/>
      <c r="D71" s="3"/>
      <c r="E71" s="3"/>
      <c r="F71" s="4"/>
      <c r="H71" s="22"/>
      <c r="I71" s="22"/>
      <c r="J71" s="4"/>
    </row>
    <row r="72" spans="1:10" s="6" customFormat="1" ht="15" customHeight="1" x14ac:dyDescent="0.2">
      <c r="A72" s="21"/>
      <c r="B72" s="21"/>
      <c r="C72" s="21"/>
      <c r="D72" s="3"/>
      <c r="E72" s="3"/>
      <c r="F72" s="4"/>
      <c r="H72" s="22"/>
      <c r="I72" s="22"/>
      <c r="J72" s="4"/>
    </row>
    <row r="73" spans="1:10" s="6" customFormat="1" ht="15" customHeight="1" x14ac:dyDescent="0.2">
      <c r="A73" s="21"/>
      <c r="B73" s="21"/>
      <c r="C73" s="21"/>
      <c r="D73" s="3"/>
      <c r="E73" s="3"/>
      <c r="F73" s="4"/>
      <c r="H73" s="22"/>
      <c r="I73" s="22"/>
      <c r="J73" s="4"/>
    </row>
    <row r="74" spans="1:10" s="6" customFormat="1" ht="15" customHeight="1" x14ac:dyDescent="0.2">
      <c r="A74" s="21"/>
      <c r="B74" s="21"/>
      <c r="C74" s="21"/>
      <c r="D74" s="3"/>
      <c r="E74" s="3"/>
      <c r="F74" s="4"/>
      <c r="H74" s="22"/>
      <c r="I74" s="22"/>
      <c r="J74" s="4"/>
    </row>
    <row r="75" spans="1:10" s="6" customFormat="1" ht="15" customHeight="1" x14ac:dyDescent="0.2">
      <c r="A75" s="21"/>
      <c r="B75" s="21"/>
      <c r="C75" s="21"/>
      <c r="D75" s="3"/>
      <c r="E75" s="3"/>
      <c r="F75" s="4"/>
      <c r="H75" s="22"/>
      <c r="I75" s="22"/>
      <c r="J75" s="4"/>
    </row>
    <row r="76" spans="1:10" s="6" customFormat="1" ht="15" customHeight="1" x14ac:dyDescent="0.2">
      <c r="A76" s="21"/>
      <c r="B76" s="21"/>
      <c r="C76" s="21"/>
      <c r="D76" s="3"/>
      <c r="E76" s="3"/>
      <c r="F76" s="4"/>
      <c r="H76" s="22"/>
      <c r="I76" s="22"/>
      <c r="J76" s="4"/>
    </row>
    <row r="77" spans="1:10" s="6" customFormat="1" ht="15" customHeight="1" x14ac:dyDescent="0.2">
      <c r="A77" s="21"/>
      <c r="B77" s="21"/>
      <c r="C77" s="21"/>
      <c r="D77" s="3"/>
      <c r="E77" s="3"/>
      <c r="F77" s="4"/>
      <c r="H77" s="22"/>
      <c r="I77" s="22"/>
      <c r="J77" s="4"/>
    </row>
    <row r="78" spans="1:10" s="6" customFormat="1" ht="15" customHeight="1" x14ac:dyDescent="0.2">
      <c r="A78" s="21"/>
      <c r="B78" s="21"/>
      <c r="C78" s="21"/>
      <c r="D78" s="3"/>
      <c r="E78" s="3"/>
      <c r="F78" s="4"/>
      <c r="H78" s="22"/>
      <c r="I78" s="22"/>
      <c r="J78" s="4"/>
    </row>
    <row r="79" spans="1:10" s="6" customFormat="1" ht="15" customHeight="1" x14ac:dyDescent="0.2">
      <c r="A79" s="21"/>
      <c r="B79" s="21"/>
      <c r="C79" s="21"/>
      <c r="D79" s="3"/>
      <c r="E79" s="3"/>
      <c r="F79" s="4"/>
      <c r="H79" s="22"/>
      <c r="I79" s="22"/>
      <c r="J79" s="4"/>
    </row>
    <row r="80" spans="1:10" s="6" customFormat="1" ht="15" customHeight="1" x14ac:dyDescent="0.2">
      <c r="A80" s="21"/>
      <c r="B80" s="21"/>
      <c r="C80" s="21"/>
      <c r="D80" s="3"/>
      <c r="E80" s="3"/>
      <c r="F80" s="4"/>
      <c r="H80" s="22"/>
      <c r="I80" s="22"/>
      <c r="J80" s="4"/>
    </row>
    <row r="81" spans="1:10" s="6" customFormat="1" ht="15" customHeight="1" x14ac:dyDescent="0.2">
      <c r="A81" s="21"/>
      <c r="B81" s="21"/>
      <c r="C81" s="21"/>
      <c r="D81" s="3"/>
      <c r="E81" s="3"/>
      <c r="F81" s="4"/>
      <c r="H81" s="22"/>
      <c r="I81" s="22"/>
      <c r="J81" s="4"/>
    </row>
    <row r="82" spans="1:10" s="6" customFormat="1" ht="15" customHeight="1" x14ac:dyDescent="0.2">
      <c r="A82" s="21"/>
      <c r="B82" s="21"/>
      <c r="C82" s="21"/>
      <c r="D82" s="3"/>
      <c r="E82" s="3"/>
      <c r="F82" s="4"/>
      <c r="H82" s="22"/>
      <c r="I82" s="22"/>
      <c r="J82" s="4"/>
    </row>
    <row r="83" spans="1:10" s="6" customFormat="1" ht="15" customHeight="1" x14ac:dyDescent="0.2">
      <c r="A83" s="21"/>
      <c r="B83" s="21"/>
      <c r="C83" s="21"/>
      <c r="D83" s="3"/>
      <c r="E83" s="3"/>
      <c r="F83" s="4"/>
      <c r="H83" s="22"/>
      <c r="I83" s="22"/>
      <c r="J83" s="4"/>
    </row>
    <row r="84" spans="1:10" s="6" customFormat="1" ht="15" customHeight="1" x14ac:dyDescent="0.2">
      <c r="A84" s="21"/>
      <c r="B84" s="21"/>
      <c r="C84" s="21"/>
      <c r="D84" s="3"/>
      <c r="E84" s="3"/>
      <c r="F84" s="4"/>
      <c r="H84" s="22"/>
      <c r="I84" s="22"/>
      <c r="J84" s="4"/>
    </row>
    <row r="85" spans="1:10" s="6" customFormat="1" ht="15" customHeight="1" x14ac:dyDescent="0.2">
      <c r="A85" s="21"/>
      <c r="B85" s="21"/>
      <c r="C85" s="21"/>
      <c r="D85" s="3"/>
      <c r="E85" s="3"/>
      <c r="F85" s="4"/>
      <c r="H85" s="22"/>
      <c r="I85" s="22"/>
      <c r="J85" s="4"/>
    </row>
    <row r="86" spans="1:10" s="6" customFormat="1" ht="15" customHeight="1" x14ac:dyDescent="0.2">
      <c r="A86" s="21"/>
      <c r="B86" s="21"/>
      <c r="C86" s="21"/>
      <c r="D86" s="3"/>
      <c r="E86" s="3"/>
      <c r="F86" s="4"/>
      <c r="H86" s="22"/>
      <c r="I86" s="22"/>
      <c r="J86" s="4"/>
    </row>
    <row r="87" spans="1:10" s="6" customFormat="1" ht="15" customHeight="1" x14ac:dyDescent="0.2">
      <c r="A87" s="21"/>
      <c r="B87" s="21"/>
      <c r="C87" s="21"/>
      <c r="D87" s="3"/>
      <c r="E87" s="3"/>
      <c r="F87" s="4"/>
      <c r="H87" s="22"/>
      <c r="I87" s="22"/>
      <c r="J87" s="4"/>
    </row>
    <row r="88" spans="1:10" s="6" customFormat="1" ht="15" customHeight="1" x14ac:dyDescent="0.2">
      <c r="A88" s="21"/>
      <c r="B88" s="21"/>
      <c r="C88" s="21"/>
      <c r="D88" s="3"/>
      <c r="E88" s="3"/>
      <c r="F88" s="4"/>
      <c r="H88" s="22"/>
      <c r="I88" s="22"/>
      <c r="J88" s="4"/>
    </row>
    <row r="89" spans="1:10" s="6" customFormat="1" ht="15" customHeight="1" x14ac:dyDescent="0.2">
      <c r="A89" s="21"/>
      <c r="B89" s="21"/>
      <c r="C89" s="21"/>
      <c r="D89" s="3"/>
      <c r="E89" s="3"/>
      <c r="F89" s="4"/>
      <c r="H89" s="22"/>
      <c r="I89" s="22"/>
      <c r="J89" s="4"/>
    </row>
    <row r="90" spans="1:10" s="6" customFormat="1" ht="15" customHeight="1" x14ac:dyDescent="0.2">
      <c r="A90" s="21"/>
      <c r="B90" s="21"/>
      <c r="C90" s="21"/>
      <c r="D90" s="3"/>
      <c r="E90" s="3"/>
      <c r="F90" s="4"/>
      <c r="H90" s="22"/>
      <c r="I90" s="22"/>
      <c r="J90" s="4"/>
    </row>
    <row r="91" spans="1:10" s="6" customFormat="1" ht="15" customHeight="1" x14ac:dyDescent="0.2">
      <c r="A91" s="21"/>
      <c r="B91" s="21"/>
      <c r="C91" s="21"/>
      <c r="D91" s="3"/>
      <c r="E91" s="3"/>
      <c r="F91" s="4"/>
      <c r="H91" s="22"/>
      <c r="I91" s="22"/>
      <c r="J91" s="4"/>
    </row>
    <row r="92" spans="1:10" s="6" customFormat="1" ht="15" customHeight="1" x14ac:dyDescent="0.2">
      <c r="A92" s="21"/>
      <c r="B92" s="21"/>
      <c r="C92" s="21"/>
      <c r="D92" s="3"/>
      <c r="E92" s="3"/>
      <c r="F92" s="4"/>
      <c r="H92" s="22"/>
      <c r="I92" s="22"/>
      <c r="J92" s="4"/>
    </row>
    <row r="93" spans="1:10" s="6" customFormat="1" ht="15" customHeight="1" x14ac:dyDescent="0.2">
      <c r="A93" s="21"/>
      <c r="B93" s="21"/>
      <c r="C93" s="21"/>
      <c r="D93" s="3"/>
      <c r="E93" s="3"/>
      <c r="F93" s="4"/>
      <c r="H93" s="22"/>
      <c r="I93" s="22"/>
      <c r="J93" s="4"/>
    </row>
    <row r="94" spans="1:10" s="6" customFormat="1" ht="15" customHeight="1" x14ac:dyDescent="0.2">
      <c r="A94" s="21"/>
      <c r="B94" s="21"/>
      <c r="C94" s="21"/>
      <c r="D94" s="3"/>
      <c r="E94" s="3"/>
      <c r="F94" s="4"/>
      <c r="H94" s="22"/>
      <c r="I94" s="22"/>
      <c r="J94" s="4"/>
    </row>
    <row r="95" spans="1:10" s="6" customFormat="1" ht="15" customHeight="1" x14ac:dyDescent="0.2">
      <c r="A95" s="21"/>
      <c r="B95" s="21"/>
      <c r="C95" s="21"/>
      <c r="D95" s="3"/>
      <c r="E95" s="3"/>
      <c r="F95" s="4"/>
      <c r="H95" s="22"/>
      <c r="I95" s="22"/>
      <c r="J95" s="4"/>
    </row>
    <row r="96" spans="1:10" s="6" customFormat="1" ht="15" customHeight="1" x14ac:dyDescent="0.2">
      <c r="A96" s="21"/>
      <c r="B96" s="21"/>
      <c r="C96" s="21"/>
      <c r="D96" s="3"/>
      <c r="E96" s="3"/>
      <c r="F96" s="4"/>
      <c r="H96" s="22"/>
      <c r="I96" s="22"/>
      <c r="J96" s="4"/>
    </row>
    <row r="97" spans="1:10" s="6" customFormat="1" ht="15" customHeight="1" x14ac:dyDescent="0.2">
      <c r="A97" s="21"/>
      <c r="B97" s="21"/>
      <c r="C97" s="21"/>
      <c r="D97" s="3"/>
      <c r="E97" s="3"/>
      <c r="F97" s="4"/>
      <c r="H97" s="22"/>
      <c r="I97" s="22"/>
      <c r="J97" s="4"/>
    </row>
    <row r="98" spans="1:10" s="6" customFormat="1" ht="15" customHeight="1" x14ac:dyDescent="0.2">
      <c r="A98" s="21"/>
      <c r="B98" s="21"/>
      <c r="C98" s="21"/>
      <c r="D98" s="3"/>
      <c r="E98" s="3"/>
      <c r="F98" s="4"/>
      <c r="H98" s="22"/>
      <c r="I98" s="22"/>
      <c r="J98" s="4"/>
    </row>
    <row r="99" spans="1:10" s="6" customFormat="1" ht="15" customHeight="1" x14ac:dyDescent="0.2">
      <c r="A99" s="21"/>
      <c r="B99" s="21"/>
      <c r="C99" s="21" t="s">
        <v>108</v>
      </c>
      <c r="D99" s="3">
        <f>SUMIF($J$8:$J$16,"="&amp;$C99,$D$8:$D$16)</f>
        <v>1820</v>
      </c>
      <c r="E99" s="3">
        <f t="shared" ref="E99:G102" si="1">SUMIF($J$8:$J$16,"="&amp;$C99,E$8:E$16)</f>
        <v>0</v>
      </c>
      <c r="F99" s="3">
        <f t="shared" si="1"/>
        <v>-15</v>
      </c>
      <c r="G99" s="3">
        <f t="shared" si="1"/>
        <v>-15</v>
      </c>
      <c r="H99" s="22"/>
      <c r="I99" s="22"/>
      <c r="J99" s="4"/>
    </row>
    <row r="100" spans="1:10" s="6" customFormat="1" ht="15" customHeight="1" x14ac:dyDescent="0.2">
      <c r="A100" s="21"/>
      <c r="B100" s="21"/>
      <c r="C100" s="21" t="s">
        <v>148</v>
      </c>
      <c r="D100" s="3">
        <f>SUMIF($J$8:$J$16,"="&amp;$C100,$D$8:$D$16)</f>
        <v>0</v>
      </c>
      <c r="E100" s="3">
        <f t="shared" si="1"/>
        <v>0</v>
      </c>
      <c r="F100" s="3">
        <f t="shared" si="1"/>
        <v>0</v>
      </c>
      <c r="G100" s="3">
        <f t="shared" si="1"/>
        <v>0</v>
      </c>
      <c r="H100" s="22"/>
      <c r="I100" s="22"/>
      <c r="J100" s="4"/>
    </row>
    <row r="101" spans="1:10" s="6" customFormat="1" ht="15" customHeight="1" x14ac:dyDescent="0.2">
      <c r="A101" s="21"/>
      <c r="B101" s="21"/>
      <c r="C101" s="21" t="s">
        <v>174</v>
      </c>
      <c r="D101" s="3">
        <f>SUMIF($J$8:$J$16,"="&amp;$C101,$D$8:$D$16)</f>
        <v>0</v>
      </c>
      <c r="E101" s="3">
        <f t="shared" si="1"/>
        <v>0</v>
      </c>
      <c r="F101" s="3">
        <f t="shared" si="1"/>
        <v>0</v>
      </c>
      <c r="G101" s="3">
        <f t="shared" si="1"/>
        <v>0</v>
      </c>
      <c r="H101" s="22"/>
      <c r="I101" s="22"/>
      <c r="J101" s="4"/>
    </row>
    <row r="102" spans="1:10" s="6" customFormat="1" ht="15" customHeight="1" x14ac:dyDescent="0.2">
      <c r="A102" s="21"/>
      <c r="B102" s="21"/>
      <c r="C102" s="21" t="s">
        <v>110</v>
      </c>
      <c r="D102" s="3">
        <f>SUMIF($J$8:$J$16,"="&amp;$C102,$D$8:$D$16)</f>
        <v>16074</v>
      </c>
      <c r="E102" s="3">
        <f t="shared" si="1"/>
        <v>9828</v>
      </c>
      <c r="F102" s="3">
        <f t="shared" si="1"/>
        <v>9276</v>
      </c>
      <c r="G102" s="3">
        <f t="shared" si="1"/>
        <v>-552</v>
      </c>
      <c r="H102" s="22"/>
      <c r="I102" s="22"/>
      <c r="J102" s="4"/>
    </row>
    <row r="103" spans="1:10" s="6" customFormat="1" ht="15" customHeight="1" x14ac:dyDescent="0.2">
      <c r="A103" s="21"/>
      <c r="B103" s="21"/>
      <c r="C103" s="21"/>
      <c r="D103" s="3"/>
      <c r="E103" s="3"/>
      <c r="F103" s="4"/>
      <c r="H103" s="22"/>
      <c r="I103" s="22"/>
      <c r="J103" s="4"/>
    </row>
    <row r="104" spans="1:10" s="6" customFormat="1" ht="15" customHeight="1" x14ac:dyDescent="0.2">
      <c r="A104" s="21"/>
      <c r="B104" s="21"/>
      <c r="C104" s="21"/>
      <c r="D104" s="3"/>
      <c r="E104" s="3"/>
      <c r="F104" s="4"/>
      <c r="H104" s="22"/>
      <c r="I104" s="22"/>
      <c r="J104" s="4"/>
    </row>
    <row r="105" spans="1:10" s="6" customFormat="1" ht="15" customHeight="1" x14ac:dyDescent="0.2">
      <c r="A105" s="21"/>
      <c r="B105" s="21"/>
      <c r="C105" s="21"/>
      <c r="D105" s="3"/>
      <c r="E105" s="3"/>
      <c r="F105" s="4"/>
      <c r="H105" s="22"/>
      <c r="I105" s="22"/>
      <c r="J105" s="4"/>
    </row>
    <row r="106" spans="1:10" s="6" customFormat="1" ht="15" customHeight="1" x14ac:dyDescent="0.2">
      <c r="A106" s="21"/>
      <c r="B106" s="21"/>
      <c r="C106" s="21"/>
      <c r="D106" s="3"/>
      <c r="E106" s="3"/>
      <c r="F106" s="4"/>
      <c r="H106" s="22"/>
      <c r="I106" s="22"/>
      <c r="J106" s="4"/>
    </row>
    <row r="107" spans="1:10" s="6" customFormat="1" ht="15" customHeight="1" x14ac:dyDescent="0.2">
      <c r="A107" s="21"/>
      <c r="B107" s="21"/>
      <c r="C107" s="21"/>
      <c r="D107" s="3"/>
      <c r="E107" s="3"/>
      <c r="F107" s="4"/>
      <c r="H107" s="22"/>
      <c r="I107" s="22"/>
      <c r="J107" s="4"/>
    </row>
    <row r="108" spans="1:10" s="6" customFormat="1" ht="15" customHeight="1" x14ac:dyDescent="0.2">
      <c r="A108" s="21"/>
      <c r="B108" s="21"/>
      <c r="C108" s="21"/>
      <c r="D108" s="3"/>
      <c r="E108" s="3"/>
      <c r="F108" s="4"/>
      <c r="H108" s="22"/>
      <c r="I108" s="22"/>
      <c r="J108" s="4"/>
    </row>
    <row r="109" spans="1:10" s="6" customFormat="1" ht="15" customHeight="1" x14ac:dyDescent="0.2">
      <c r="A109" s="21"/>
      <c r="B109" s="21"/>
      <c r="C109" s="21"/>
      <c r="D109" s="3"/>
      <c r="E109" s="3"/>
      <c r="F109" s="4"/>
      <c r="H109" s="22"/>
      <c r="I109" s="22"/>
      <c r="J109" s="4"/>
    </row>
    <row r="110" spans="1:10" s="6" customFormat="1" ht="15" customHeight="1" x14ac:dyDescent="0.2">
      <c r="A110" s="21"/>
      <c r="B110" s="21"/>
      <c r="C110" s="21"/>
      <c r="D110" s="3"/>
      <c r="E110" s="3"/>
      <c r="F110" s="4"/>
      <c r="H110" s="22"/>
      <c r="I110" s="22"/>
      <c r="J110" s="4"/>
    </row>
    <row r="111" spans="1:10" s="6" customFormat="1" ht="15" customHeight="1" x14ac:dyDescent="0.2">
      <c r="A111" s="21"/>
      <c r="B111" s="21"/>
      <c r="C111" s="21"/>
      <c r="D111" s="3"/>
      <c r="E111" s="3"/>
      <c r="F111" s="4"/>
      <c r="H111" s="22"/>
      <c r="I111" s="22"/>
      <c r="J111" s="4"/>
    </row>
    <row r="112" spans="1:10" s="6" customFormat="1" ht="15" customHeight="1" x14ac:dyDescent="0.2">
      <c r="A112" s="21"/>
      <c r="B112" s="21"/>
      <c r="C112" s="21"/>
      <c r="D112" s="3"/>
      <c r="E112" s="3"/>
      <c r="F112" s="4"/>
      <c r="H112" s="22"/>
      <c r="I112" s="22"/>
      <c r="J112" s="4"/>
    </row>
    <row r="113" spans="1:10" s="6" customFormat="1" ht="15" customHeight="1" x14ac:dyDescent="0.2">
      <c r="A113" s="21"/>
      <c r="B113" s="21"/>
      <c r="C113" s="21"/>
      <c r="D113" s="3"/>
      <c r="E113" s="3"/>
      <c r="F113" s="4"/>
      <c r="H113" s="22"/>
      <c r="I113" s="22"/>
      <c r="J113" s="4"/>
    </row>
    <row r="114" spans="1:10" s="6" customFormat="1" ht="15" customHeight="1" x14ac:dyDescent="0.2">
      <c r="A114" s="21"/>
      <c r="B114" s="21"/>
      <c r="C114" s="21"/>
      <c r="D114" s="3"/>
      <c r="E114" s="3"/>
      <c r="F114" s="4"/>
      <c r="H114" s="22"/>
      <c r="I114" s="22"/>
      <c r="J114" s="4"/>
    </row>
    <row r="115" spans="1:10" s="6" customFormat="1" ht="15" customHeight="1" x14ac:dyDescent="0.2">
      <c r="A115" s="21"/>
      <c r="B115" s="21"/>
      <c r="C115" s="21"/>
      <c r="D115" s="3"/>
      <c r="E115" s="3"/>
      <c r="F115" s="4"/>
      <c r="H115" s="22"/>
      <c r="I115" s="22"/>
      <c r="J115" s="4"/>
    </row>
    <row r="116" spans="1:10" s="6" customFormat="1" ht="15" customHeight="1" x14ac:dyDescent="0.2">
      <c r="A116" s="21"/>
      <c r="B116" s="21"/>
      <c r="C116" s="21"/>
      <c r="D116" s="3"/>
      <c r="E116" s="3"/>
      <c r="F116" s="4"/>
      <c r="H116" s="22"/>
      <c r="I116" s="22"/>
      <c r="J116" s="4"/>
    </row>
    <row r="117" spans="1:10" s="6" customFormat="1" ht="15" customHeight="1" x14ac:dyDescent="0.2">
      <c r="A117" s="21"/>
      <c r="B117" s="21"/>
      <c r="C117" s="21"/>
      <c r="D117" s="3"/>
      <c r="E117" s="3"/>
      <c r="F117" s="4"/>
      <c r="H117" s="22"/>
      <c r="I117" s="22"/>
      <c r="J117" s="4"/>
    </row>
    <row r="118" spans="1:10" s="6" customFormat="1" ht="15" customHeight="1" x14ac:dyDescent="0.2">
      <c r="A118" s="21"/>
      <c r="B118" s="21"/>
      <c r="C118" s="21"/>
      <c r="D118" s="3"/>
      <c r="E118" s="3"/>
      <c r="F118" s="4"/>
      <c r="H118" s="22"/>
      <c r="I118" s="22"/>
      <c r="J118" s="4"/>
    </row>
    <row r="119" spans="1:10" s="6" customFormat="1" ht="15" customHeight="1" x14ac:dyDescent="0.2">
      <c r="A119" s="21"/>
      <c r="B119" s="21"/>
      <c r="C119" s="21"/>
      <c r="D119" s="3"/>
      <c r="E119" s="3"/>
      <c r="F119" s="4"/>
      <c r="H119" s="22"/>
      <c r="I119" s="22"/>
      <c r="J119" s="4"/>
    </row>
    <row r="120" spans="1:10" s="6" customFormat="1" ht="15" customHeight="1" x14ac:dyDescent="0.2">
      <c r="A120" s="21"/>
      <c r="B120" s="21"/>
      <c r="C120" s="21"/>
      <c r="D120" s="3"/>
      <c r="E120" s="3"/>
      <c r="F120" s="4"/>
      <c r="H120" s="22"/>
      <c r="I120" s="22"/>
      <c r="J120" s="4"/>
    </row>
    <row r="121" spans="1:10" s="6" customFormat="1" ht="15" customHeight="1" x14ac:dyDescent="0.2">
      <c r="A121" s="21"/>
      <c r="B121" s="21"/>
      <c r="C121" s="21"/>
      <c r="D121" s="3"/>
      <c r="E121" s="3"/>
      <c r="F121" s="4"/>
      <c r="H121" s="22"/>
      <c r="I121" s="22"/>
      <c r="J121" s="4"/>
    </row>
    <row r="122" spans="1:10" s="6" customFormat="1" ht="15" customHeight="1" x14ac:dyDescent="0.2">
      <c r="A122" s="21"/>
      <c r="B122" s="21"/>
      <c r="C122" s="21"/>
      <c r="D122" s="3"/>
      <c r="E122" s="3"/>
      <c r="F122" s="4"/>
      <c r="H122" s="22"/>
      <c r="I122" s="22"/>
      <c r="J122" s="4"/>
    </row>
    <row r="123" spans="1:10" s="6" customFormat="1" ht="15" customHeight="1" x14ac:dyDescent="0.2">
      <c r="A123" s="21"/>
      <c r="B123" s="21"/>
      <c r="C123" s="21"/>
      <c r="D123" s="3"/>
      <c r="E123" s="3"/>
      <c r="F123" s="4"/>
      <c r="H123" s="22"/>
      <c r="I123" s="22"/>
      <c r="J123" s="4"/>
    </row>
    <row r="124" spans="1:10" s="6" customFormat="1" ht="15" customHeight="1" x14ac:dyDescent="0.2">
      <c r="A124" s="21"/>
      <c r="B124" s="21"/>
      <c r="C124" s="21"/>
      <c r="D124" s="3"/>
      <c r="E124" s="3"/>
      <c r="F124" s="4"/>
      <c r="H124" s="22"/>
      <c r="I124" s="22"/>
      <c r="J124" s="4"/>
    </row>
    <row r="125" spans="1:10" s="6" customFormat="1" ht="15" customHeight="1" x14ac:dyDescent="0.2">
      <c r="A125" s="21"/>
      <c r="B125" s="21"/>
      <c r="C125" s="21"/>
      <c r="D125" s="3"/>
      <c r="E125" s="3"/>
      <c r="F125" s="4"/>
      <c r="H125" s="22"/>
      <c r="I125" s="22"/>
      <c r="J125" s="4"/>
    </row>
    <row r="126" spans="1:10" s="6" customFormat="1" ht="15" customHeight="1" x14ac:dyDescent="0.2">
      <c r="A126" s="21"/>
      <c r="B126" s="21"/>
      <c r="C126" s="21"/>
      <c r="D126" s="3"/>
      <c r="E126" s="3"/>
      <c r="F126" s="4"/>
      <c r="H126" s="22"/>
      <c r="I126" s="22"/>
      <c r="J126" s="4"/>
    </row>
    <row r="127" spans="1:10" s="6" customFormat="1" ht="15" customHeight="1" x14ac:dyDescent="0.2">
      <c r="A127" s="21"/>
      <c r="B127" s="21"/>
      <c r="C127" s="21"/>
      <c r="D127" s="3"/>
      <c r="E127" s="3"/>
      <c r="F127" s="4"/>
      <c r="H127" s="22"/>
      <c r="I127" s="22"/>
      <c r="J127" s="4"/>
    </row>
    <row r="128" spans="1:10" s="6" customFormat="1" ht="15" customHeight="1" x14ac:dyDescent="0.2">
      <c r="A128" s="21"/>
      <c r="B128" s="21"/>
      <c r="C128" s="21"/>
      <c r="D128" s="3"/>
      <c r="E128" s="3"/>
      <c r="F128" s="4"/>
      <c r="H128" s="22"/>
      <c r="I128" s="22"/>
      <c r="J128" s="4"/>
    </row>
    <row r="129" spans="1:10" s="6" customFormat="1" ht="15" customHeight="1" x14ac:dyDescent="0.2">
      <c r="A129" s="21"/>
      <c r="B129" s="21"/>
      <c r="C129" s="21"/>
      <c r="D129" s="3"/>
      <c r="E129" s="3"/>
      <c r="F129" s="4"/>
      <c r="H129" s="22"/>
      <c r="I129" s="22"/>
      <c r="J129" s="4"/>
    </row>
    <row r="130" spans="1:10" s="6" customFormat="1" ht="15" customHeight="1" x14ac:dyDescent="0.2">
      <c r="A130" s="21"/>
      <c r="B130" s="21"/>
      <c r="C130" s="21"/>
      <c r="D130" s="3"/>
      <c r="E130" s="3"/>
      <c r="F130" s="4"/>
      <c r="H130" s="22"/>
      <c r="I130" s="22"/>
      <c r="J130" s="4"/>
    </row>
    <row r="131" spans="1:10" s="6" customFormat="1" ht="15" customHeight="1" x14ac:dyDescent="0.2">
      <c r="A131" s="21"/>
      <c r="B131" s="21"/>
      <c r="C131" s="21"/>
      <c r="D131" s="3"/>
      <c r="E131" s="3"/>
      <c r="F131" s="4"/>
      <c r="H131" s="22"/>
      <c r="I131" s="22"/>
      <c r="J131" s="4"/>
    </row>
    <row r="132" spans="1:10" s="6" customFormat="1" ht="15" customHeight="1" x14ac:dyDescent="0.2">
      <c r="A132" s="21"/>
      <c r="B132" s="21"/>
      <c r="C132" s="21"/>
      <c r="D132" s="3"/>
      <c r="E132" s="3"/>
      <c r="F132" s="4"/>
      <c r="H132" s="22"/>
      <c r="I132" s="22"/>
      <c r="J132" s="4"/>
    </row>
    <row r="133" spans="1:10" s="6" customFormat="1" ht="15" customHeight="1" x14ac:dyDescent="0.2">
      <c r="A133" s="21"/>
      <c r="B133" s="21"/>
      <c r="C133" s="21"/>
      <c r="D133" s="3"/>
      <c r="E133" s="3"/>
      <c r="F133" s="4"/>
      <c r="H133" s="22"/>
      <c r="I133" s="22"/>
      <c r="J133" s="4"/>
    </row>
    <row r="134" spans="1:10" s="6" customFormat="1" ht="15" customHeight="1" x14ac:dyDescent="0.2">
      <c r="A134" s="21"/>
      <c r="B134" s="21"/>
      <c r="C134" s="21"/>
      <c r="D134" s="3"/>
      <c r="E134" s="3"/>
      <c r="F134" s="4"/>
      <c r="H134" s="22"/>
      <c r="I134" s="22"/>
      <c r="J134" s="4"/>
    </row>
    <row r="135" spans="1:10" s="6" customFormat="1" ht="15" customHeight="1" x14ac:dyDescent="0.2">
      <c r="A135" s="21"/>
      <c r="B135" s="21"/>
      <c r="C135" s="21"/>
      <c r="D135" s="3"/>
      <c r="E135" s="3"/>
      <c r="F135" s="4"/>
      <c r="H135" s="22"/>
      <c r="I135" s="22"/>
      <c r="J135" s="4"/>
    </row>
    <row r="136" spans="1:10" s="6" customFormat="1" ht="15" customHeight="1" x14ac:dyDescent="0.2">
      <c r="A136" s="21"/>
      <c r="B136" s="21"/>
      <c r="C136" s="21"/>
      <c r="D136" s="3"/>
      <c r="E136" s="3"/>
      <c r="F136" s="4"/>
      <c r="H136" s="22"/>
      <c r="I136" s="22"/>
      <c r="J136" s="4"/>
    </row>
    <row r="137" spans="1:10" s="6" customFormat="1" ht="15" customHeight="1" x14ac:dyDescent="0.2">
      <c r="A137" s="21"/>
      <c r="B137" s="21"/>
      <c r="C137" s="21"/>
      <c r="D137" s="3"/>
      <c r="E137" s="3"/>
      <c r="F137" s="4"/>
      <c r="H137" s="22"/>
      <c r="I137" s="22"/>
      <c r="J137" s="4"/>
    </row>
    <row r="138" spans="1:10" s="6" customFormat="1" ht="15" customHeight="1" x14ac:dyDescent="0.2">
      <c r="A138" s="21"/>
      <c r="B138" s="21"/>
      <c r="C138" s="21"/>
      <c r="D138" s="3"/>
      <c r="E138" s="3"/>
      <c r="F138" s="4"/>
      <c r="H138" s="22"/>
      <c r="I138" s="22"/>
      <c r="J138" s="4"/>
    </row>
    <row r="139" spans="1:10" s="6" customFormat="1" ht="15" customHeight="1" x14ac:dyDescent="0.2">
      <c r="A139" s="21"/>
      <c r="B139" s="21"/>
      <c r="C139" s="21"/>
      <c r="D139" s="3"/>
      <c r="E139" s="3"/>
      <c r="F139" s="4"/>
      <c r="H139" s="22"/>
      <c r="I139" s="22"/>
      <c r="J139" s="4"/>
    </row>
    <row r="140" spans="1:10" s="6" customFormat="1" ht="15" customHeight="1" x14ac:dyDescent="0.2">
      <c r="A140" s="21"/>
      <c r="B140" s="21"/>
      <c r="C140" s="21"/>
      <c r="D140" s="3"/>
      <c r="E140" s="3"/>
      <c r="F140" s="4"/>
      <c r="H140" s="22"/>
      <c r="I140" s="22"/>
      <c r="J140" s="4"/>
    </row>
    <row r="141" spans="1:10" s="6" customFormat="1" ht="15" customHeight="1" x14ac:dyDescent="0.2">
      <c r="A141" s="21"/>
      <c r="B141" s="21"/>
      <c r="C141" s="21"/>
      <c r="D141" s="3"/>
      <c r="E141" s="3"/>
      <c r="F141" s="4"/>
      <c r="H141" s="22"/>
      <c r="I141" s="22"/>
      <c r="J141" s="4"/>
    </row>
    <row r="142" spans="1:10" s="6" customFormat="1" ht="15" customHeight="1" x14ac:dyDescent="0.2">
      <c r="A142" s="21"/>
      <c r="B142" s="21"/>
      <c r="C142" s="21"/>
      <c r="D142" s="3"/>
      <c r="E142" s="3"/>
      <c r="F142" s="4"/>
      <c r="H142" s="22"/>
      <c r="I142" s="22"/>
      <c r="J142" s="4"/>
    </row>
    <row r="143" spans="1:10" s="6" customFormat="1" ht="15" customHeight="1" x14ac:dyDescent="0.2">
      <c r="A143" s="21"/>
      <c r="B143" s="21"/>
      <c r="C143" s="21"/>
      <c r="D143" s="3"/>
      <c r="E143" s="3"/>
      <c r="F143" s="4"/>
      <c r="H143" s="22"/>
      <c r="I143" s="22"/>
      <c r="J143" s="4"/>
    </row>
    <row r="144" spans="1:10" s="6" customFormat="1" ht="15" customHeight="1" x14ac:dyDescent="0.2">
      <c r="A144" s="21"/>
      <c r="B144" s="21"/>
      <c r="C144" s="21"/>
      <c r="D144" s="3"/>
      <c r="E144" s="3"/>
      <c r="F144" s="4"/>
      <c r="H144" s="22"/>
      <c r="I144" s="22"/>
      <c r="J144" s="4"/>
    </row>
    <row r="145" spans="1:10" s="6" customFormat="1" ht="15" customHeight="1" x14ac:dyDescent="0.2">
      <c r="A145" s="21"/>
      <c r="B145" s="21"/>
      <c r="C145" s="21"/>
      <c r="D145" s="3"/>
      <c r="E145" s="3"/>
      <c r="F145" s="4"/>
      <c r="H145" s="22"/>
      <c r="I145" s="22"/>
      <c r="J145" s="4"/>
    </row>
    <row r="146" spans="1:10" s="6" customFormat="1" ht="15" customHeight="1" x14ac:dyDescent="0.2">
      <c r="A146" s="21"/>
      <c r="B146" s="21"/>
      <c r="C146" s="21"/>
      <c r="D146" s="3"/>
      <c r="E146" s="3"/>
      <c r="F146" s="4"/>
      <c r="H146" s="22"/>
      <c r="I146" s="22"/>
      <c r="J146" s="4"/>
    </row>
    <row r="147" spans="1:10" s="6" customFormat="1" ht="15" customHeight="1" x14ac:dyDescent="0.2">
      <c r="A147" s="21"/>
      <c r="B147" s="21"/>
      <c r="C147" s="21"/>
      <c r="D147" s="3"/>
      <c r="E147" s="3"/>
      <c r="F147" s="4"/>
      <c r="H147" s="22"/>
      <c r="I147" s="22"/>
      <c r="J147" s="4"/>
    </row>
    <row r="148" spans="1:10" s="6" customFormat="1" ht="15" customHeight="1" x14ac:dyDescent="0.2">
      <c r="A148" s="21"/>
      <c r="B148" s="21"/>
      <c r="C148" s="21"/>
      <c r="D148" s="3"/>
      <c r="E148" s="3"/>
      <c r="F148" s="4"/>
      <c r="H148" s="22"/>
      <c r="I148" s="22"/>
      <c r="J148" s="4"/>
    </row>
    <row r="149" spans="1:10" s="6" customFormat="1" ht="15" customHeight="1" x14ac:dyDescent="0.2">
      <c r="A149" s="21"/>
      <c r="B149" s="21"/>
      <c r="C149" s="21"/>
      <c r="D149" s="3"/>
      <c r="E149" s="3"/>
      <c r="F149" s="4"/>
      <c r="H149" s="22"/>
      <c r="I149" s="22"/>
      <c r="J149" s="4"/>
    </row>
    <row r="150" spans="1:10" s="6" customFormat="1" ht="15" customHeight="1" x14ac:dyDescent="0.2">
      <c r="A150" s="21"/>
      <c r="B150" s="21"/>
      <c r="C150" s="21"/>
      <c r="D150" s="3"/>
      <c r="E150" s="3"/>
      <c r="F150" s="4"/>
      <c r="H150" s="22"/>
      <c r="I150" s="22"/>
      <c r="J150" s="4"/>
    </row>
    <row r="151" spans="1:10" s="6" customFormat="1" ht="15" customHeight="1" x14ac:dyDescent="0.2">
      <c r="A151" s="21"/>
      <c r="B151" s="21"/>
      <c r="C151" s="21"/>
      <c r="D151" s="3"/>
      <c r="E151" s="3"/>
      <c r="F151" s="4"/>
      <c r="H151" s="22"/>
      <c r="I151" s="22"/>
      <c r="J151" s="4"/>
    </row>
    <row r="152" spans="1:10" s="6" customFormat="1" ht="15" customHeight="1" x14ac:dyDescent="0.2">
      <c r="A152" s="21"/>
      <c r="B152" s="21"/>
      <c r="C152" s="21"/>
      <c r="D152" s="3"/>
      <c r="E152" s="3"/>
      <c r="F152" s="4"/>
      <c r="H152" s="22"/>
      <c r="I152" s="22"/>
      <c r="J152" s="4"/>
    </row>
    <row r="153" spans="1:10" s="6" customFormat="1" ht="15" customHeight="1" x14ac:dyDescent="0.2">
      <c r="A153" s="21"/>
      <c r="B153" s="21"/>
      <c r="C153" s="21"/>
      <c r="D153" s="3"/>
      <c r="E153" s="3"/>
      <c r="F153" s="4"/>
      <c r="H153" s="22"/>
      <c r="I153" s="22"/>
      <c r="J153" s="4"/>
    </row>
    <row r="154" spans="1:10" s="6" customFormat="1" ht="15" customHeight="1" x14ac:dyDescent="0.2">
      <c r="A154" s="21"/>
      <c r="B154" s="21"/>
      <c r="C154" s="21"/>
      <c r="D154" s="3"/>
      <c r="E154" s="3"/>
      <c r="F154" s="4"/>
      <c r="H154" s="22"/>
      <c r="I154" s="22"/>
      <c r="J154" s="4"/>
    </row>
    <row r="155" spans="1:10" s="6" customFormat="1" ht="15" customHeight="1" x14ac:dyDescent="0.2">
      <c r="A155" s="21"/>
      <c r="B155" s="21"/>
      <c r="C155" s="21"/>
      <c r="D155" s="3"/>
      <c r="E155" s="3"/>
      <c r="F155" s="4"/>
      <c r="H155" s="22"/>
      <c r="I155" s="22"/>
      <c r="J155" s="4"/>
    </row>
    <row r="156" spans="1:10" s="6" customFormat="1" ht="15" customHeight="1" x14ac:dyDescent="0.2">
      <c r="A156" s="21"/>
      <c r="B156" s="21"/>
      <c r="C156" s="21"/>
      <c r="D156" s="3"/>
      <c r="E156" s="3"/>
      <c r="F156" s="4"/>
      <c r="H156" s="22"/>
      <c r="I156" s="22"/>
      <c r="J156" s="4"/>
    </row>
    <row r="157" spans="1:10" s="6" customFormat="1" ht="15" customHeight="1" x14ac:dyDescent="0.2">
      <c r="A157" s="21"/>
      <c r="B157" s="21"/>
      <c r="C157" s="21"/>
      <c r="D157" s="3"/>
      <c r="E157" s="3"/>
      <c r="F157" s="4"/>
      <c r="H157" s="22"/>
      <c r="I157" s="22"/>
      <c r="J157" s="4"/>
    </row>
    <row r="158" spans="1:10" s="6" customFormat="1" ht="15" customHeight="1" x14ac:dyDescent="0.2">
      <c r="A158" s="21"/>
      <c r="B158" s="21"/>
      <c r="C158" s="21"/>
      <c r="D158" s="3"/>
      <c r="E158" s="3"/>
      <c r="F158" s="4"/>
      <c r="H158" s="22"/>
      <c r="I158" s="22"/>
      <c r="J158" s="4"/>
    </row>
    <row r="159" spans="1:10" s="6" customFormat="1" ht="15" customHeight="1" x14ac:dyDescent="0.2">
      <c r="A159" s="21"/>
      <c r="B159" s="21"/>
      <c r="C159" s="21"/>
      <c r="D159" s="3"/>
      <c r="E159" s="3"/>
      <c r="F159" s="4"/>
      <c r="H159" s="22"/>
      <c r="I159" s="22"/>
      <c r="J159" s="4"/>
    </row>
    <row r="160" spans="1:10" s="6" customFormat="1" ht="15" customHeight="1" x14ac:dyDescent="0.2">
      <c r="A160" s="21"/>
      <c r="B160" s="21"/>
      <c r="C160" s="21"/>
      <c r="D160" s="3"/>
      <c r="E160" s="3"/>
      <c r="F160" s="4"/>
      <c r="H160" s="22"/>
      <c r="I160" s="22"/>
      <c r="J160" s="4"/>
    </row>
    <row r="161" spans="1:10" s="6" customFormat="1" ht="15" customHeight="1" x14ac:dyDescent="0.2">
      <c r="A161" s="21"/>
      <c r="B161" s="21"/>
      <c r="C161" s="21"/>
      <c r="D161" s="3"/>
      <c r="E161" s="3"/>
      <c r="F161" s="4"/>
      <c r="H161" s="22"/>
      <c r="I161" s="22"/>
      <c r="J161" s="4"/>
    </row>
    <row r="162" spans="1:10" s="6" customFormat="1" ht="15" customHeight="1" x14ac:dyDescent="0.2">
      <c r="A162" s="21"/>
      <c r="B162" s="21"/>
      <c r="C162" s="21"/>
      <c r="D162" s="3"/>
      <c r="E162" s="3"/>
      <c r="F162" s="4"/>
      <c r="H162" s="22"/>
      <c r="I162" s="22"/>
      <c r="J162" s="4"/>
    </row>
    <row r="163" spans="1:10" s="6" customFormat="1" ht="15" customHeight="1" x14ac:dyDescent="0.2">
      <c r="A163" s="21"/>
      <c r="B163" s="21"/>
      <c r="C163" s="21"/>
      <c r="D163" s="3"/>
      <c r="E163" s="3"/>
      <c r="F163" s="4"/>
      <c r="H163" s="22"/>
      <c r="I163" s="22"/>
      <c r="J163" s="4"/>
    </row>
    <row r="164" spans="1:10" s="6" customFormat="1" ht="15" customHeight="1" x14ac:dyDescent="0.2">
      <c r="A164" s="21"/>
      <c r="B164" s="21"/>
      <c r="C164" s="21"/>
      <c r="D164" s="3"/>
      <c r="E164" s="3"/>
      <c r="F164" s="4"/>
      <c r="H164" s="22"/>
      <c r="I164" s="22"/>
      <c r="J164" s="4"/>
    </row>
    <row r="165" spans="1:10" s="6" customFormat="1" ht="15" customHeight="1" x14ac:dyDescent="0.2">
      <c r="A165" s="21"/>
      <c r="B165" s="21"/>
      <c r="C165" s="21"/>
      <c r="D165" s="3"/>
      <c r="E165" s="3"/>
      <c r="F165" s="4"/>
      <c r="H165" s="22"/>
      <c r="I165" s="22"/>
      <c r="J165" s="4"/>
    </row>
    <row r="166" spans="1:10" s="6" customFormat="1" ht="15" customHeight="1" x14ac:dyDescent="0.2">
      <c r="A166" s="21"/>
      <c r="B166" s="21"/>
      <c r="C166" s="21"/>
      <c r="D166" s="3"/>
      <c r="E166" s="3"/>
      <c r="F166" s="4"/>
      <c r="H166" s="22"/>
      <c r="I166" s="22"/>
      <c r="J166" s="4"/>
    </row>
    <row r="167" spans="1:10" s="6" customFormat="1" ht="15" customHeight="1" x14ac:dyDescent="0.2">
      <c r="A167" s="21"/>
      <c r="B167" s="21"/>
      <c r="C167" s="21"/>
      <c r="D167" s="3"/>
      <c r="E167" s="3"/>
      <c r="F167" s="4"/>
      <c r="H167" s="22"/>
      <c r="I167" s="22"/>
      <c r="J167" s="4"/>
    </row>
    <row r="168" spans="1:10" s="6" customFormat="1" ht="15" customHeight="1" x14ac:dyDescent="0.2">
      <c r="A168" s="21"/>
      <c r="B168" s="21"/>
      <c r="C168" s="21"/>
      <c r="D168" s="3"/>
      <c r="E168" s="3"/>
      <c r="F168" s="4"/>
      <c r="H168" s="22"/>
      <c r="I168" s="22"/>
      <c r="J168" s="4"/>
    </row>
    <row r="169" spans="1:10" s="6" customFormat="1" ht="15" customHeight="1" x14ac:dyDescent="0.2">
      <c r="A169" s="21"/>
      <c r="B169" s="21"/>
      <c r="C169" s="21"/>
      <c r="D169" s="3"/>
      <c r="E169" s="3"/>
      <c r="F169" s="4"/>
      <c r="H169" s="22"/>
      <c r="I169" s="22"/>
      <c r="J169" s="4"/>
    </row>
    <row r="170" spans="1:10" s="6" customFormat="1" ht="15" customHeight="1" x14ac:dyDescent="0.2">
      <c r="A170" s="21"/>
      <c r="B170" s="21"/>
      <c r="C170" s="21"/>
      <c r="D170" s="3"/>
      <c r="E170" s="3"/>
      <c r="F170" s="4"/>
      <c r="H170" s="22"/>
      <c r="I170" s="22"/>
      <c r="J170" s="4"/>
    </row>
    <row r="171" spans="1:10" s="6" customFormat="1" ht="15" customHeight="1" x14ac:dyDescent="0.2">
      <c r="A171" s="21"/>
      <c r="B171" s="21"/>
      <c r="C171" s="21"/>
      <c r="D171" s="3"/>
      <c r="E171" s="3"/>
      <c r="F171" s="4"/>
      <c r="H171" s="22"/>
      <c r="I171" s="22"/>
      <c r="J171" s="4"/>
    </row>
    <row r="172" spans="1:10" s="6" customFormat="1" ht="15" customHeight="1" x14ac:dyDescent="0.2">
      <c r="A172" s="21"/>
      <c r="B172" s="21"/>
      <c r="C172" s="21"/>
      <c r="D172" s="3"/>
      <c r="E172" s="3"/>
      <c r="F172" s="4"/>
      <c r="H172" s="22"/>
      <c r="I172" s="22"/>
      <c r="J172" s="4"/>
    </row>
    <row r="173" spans="1:10" s="6" customFormat="1" ht="15" customHeight="1" x14ac:dyDescent="0.2">
      <c r="A173" s="21"/>
      <c r="B173" s="21"/>
      <c r="C173" s="21"/>
      <c r="D173" s="3"/>
      <c r="E173" s="3"/>
      <c r="F173" s="4"/>
      <c r="H173" s="22"/>
      <c r="I173" s="22"/>
      <c r="J173" s="4"/>
    </row>
    <row r="174" spans="1:10" s="6" customFormat="1" ht="15" customHeight="1" x14ac:dyDescent="0.2">
      <c r="A174" s="21"/>
      <c r="B174" s="21"/>
      <c r="C174" s="21"/>
      <c r="D174" s="3"/>
      <c r="E174" s="3"/>
      <c r="F174" s="4"/>
      <c r="H174" s="22"/>
      <c r="I174" s="22"/>
      <c r="J174" s="4"/>
    </row>
    <row r="175" spans="1:10" s="6" customFormat="1" ht="15" customHeight="1" x14ac:dyDescent="0.2">
      <c r="A175" s="21"/>
      <c r="B175" s="21"/>
      <c r="C175" s="21"/>
      <c r="D175" s="3"/>
      <c r="E175" s="3"/>
      <c r="F175" s="4"/>
      <c r="H175" s="22"/>
      <c r="I175" s="22"/>
      <c r="J175" s="4"/>
    </row>
    <row r="176" spans="1:10" s="6" customFormat="1" ht="15" customHeight="1" x14ac:dyDescent="0.2">
      <c r="A176" s="21"/>
      <c r="B176" s="21"/>
      <c r="C176" s="21"/>
      <c r="D176" s="3"/>
      <c r="E176" s="3"/>
      <c r="F176" s="4"/>
      <c r="H176" s="22"/>
      <c r="I176" s="22"/>
      <c r="J176" s="4"/>
    </row>
    <row r="177" spans="1:10" s="6" customFormat="1" ht="15" customHeight="1" x14ac:dyDescent="0.2">
      <c r="A177" s="21"/>
      <c r="B177" s="21"/>
      <c r="C177" s="21"/>
      <c r="D177" s="3"/>
      <c r="E177" s="3"/>
      <c r="F177" s="4"/>
      <c r="H177" s="22"/>
      <c r="I177" s="22"/>
      <c r="J177" s="4"/>
    </row>
    <row r="178" spans="1:10" s="6" customFormat="1" ht="15" customHeight="1" x14ac:dyDescent="0.2">
      <c r="A178" s="21"/>
      <c r="B178" s="21"/>
      <c r="C178" s="21"/>
      <c r="D178" s="3"/>
      <c r="E178" s="3"/>
      <c r="F178" s="4"/>
      <c r="H178" s="22"/>
      <c r="I178" s="22"/>
      <c r="J178" s="4"/>
    </row>
    <row r="179" spans="1:10" s="6" customFormat="1" ht="15" customHeight="1" x14ac:dyDescent="0.2">
      <c r="A179" s="21"/>
      <c r="B179" s="21"/>
      <c r="C179" s="21"/>
      <c r="D179" s="3"/>
      <c r="E179" s="3"/>
      <c r="F179" s="4"/>
      <c r="H179" s="22"/>
      <c r="I179" s="22"/>
      <c r="J179" s="4"/>
    </row>
    <row r="180" spans="1:10" s="6" customFormat="1" ht="15" customHeight="1" x14ac:dyDescent="0.2">
      <c r="A180" s="21"/>
      <c r="B180" s="21"/>
      <c r="C180" s="21"/>
      <c r="D180" s="3"/>
      <c r="E180" s="3"/>
      <c r="F180" s="4"/>
      <c r="H180" s="22"/>
      <c r="I180" s="22"/>
      <c r="J180" s="4"/>
    </row>
    <row r="181" spans="1:10" s="6" customFormat="1" ht="15" customHeight="1" x14ac:dyDescent="0.2">
      <c r="A181" s="21"/>
      <c r="B181" s="21"/>
      <c r="C181" s="21"/>
      <c r="D181" s="3"/>
      <c r="E181" s="3"/>
      <c r="F181" s="4"/>
      <c r="H181" s="22"/>
      <c r="I181" s="22"/>
      <c r="J181" s="4"/>
    </row>
    <row r="182" spans="1:10" s="6" customFormat="1" ht="15" customHeight="1" x14ac:dyDescent="0.2">
      <c r="A182" s="21"/>
      <c r="B182" s="21"/>
      <c r="C182" s="21"/>
      <c r="D182" s="3"/>
      <c r="E182" s="3"/>
      <c r="F182" s="4"/>
      <c r="H182" s="22"/>
      <c r="I182" s="22"/>
      <c r="J182" s="4"/>
    </row>
    <row r="183" spans="1:10" s="6" customFormat="1" ht="15" customHeight="1" x14ac:dyDescent="0.2">
      <c r="A183" s="21"/>
      <c r="B183" s="21"/>
      <c r="C183" s="21"/>
      <c r="D183" s="3"/>
      <c r="E183" s="3"/>
      <c r="F183" s="4"/>
      <c r="H183" s="22"/>
      <c r="I183" s="22"/>
      <c r="J183" s="4"/>
    </row>
    <row r="184" spans="1:10" s="6" customFormat="1" ht="15" customHeight="1" x14ac:dyDescent="0.2">
      <c r="A184" s="21"/>
      <c r="B184" s="21"/>
      <c r="C184" s="21"/>
      <c r="D184" s="3"/>
      <c r="E184" s="3"/>
      <c r="F184" s="4"/>
      <c r="H184" s="22"/>
      <c r="I184" s="22"/>
      <c r="J184" s="4"/>
    </row>
    <row r="185" spans="1:10" s="6" customFormat="1" ht="15" customHeight="1" x14ac:dyDescent="0.2">
      <c r="A185" s="21"/>
      <c r="B185" s="21"/>
      <c r="C185" s="21"/>
      <c r="D185" s="3"/>
      <c r="E185" s="3"/>
      <c r="F185" s="4"/>
      <c r="H185" s="22"/>
      <c r="I185" s="22"/>
      <c r="J185" s="4"/>
    </row>
    <row r="186" spans="1:10" s="6" customFormat="1" ht="15" customHeight="1" x14ac:dyDescent="0.2">
      <c r="A186" s="21"/>
      <c r="B186" s="21"/>
      <c r="C186" s="21"/>
      <c r="D186" s="3"/>
      <c r="E186" s="3"/>
      <c r="F186" s="4"/>
      <c r="H186" s="22"/>
      <c r="I186" s="22"/>
      <c r="J186" s="4"/>
    </row>
    <row r="187" spans="1:10" s="6" customFormat="1" ht="15" customHeight="1" x14ac:dyDescent="0.2">
      <c r="A187" s="21"/>
      <c r="B187" s="21"/>
      <c r="C187" s="21"/>
      <c r="D187" s="3"/>
      <c r="E187" s="3"/>
      <c r="F187" s="4"/>
      <c r="H187" s="22"/>
      <c r="I187" s="22"/>
      <c r="J187" s="4"/>
    </row>
    <row r="188" spans="1:10" s="6" customFormat="1" ht="15" customHeight="1" x14ac:dyDescent="0.2">
      <c r="A188" s="21"/>
      <c r="B188" s="21"/>
      <c r="C188" s="21"/>
      <c r="D188" s="3"/>
      <c r="E188" s="3"/>
      <c r="F188" s="4"/>
      <c r="H188" s="22"/>
      <c r="I188" s="22"/>
      <c r="J188" s="4"/>
    </row>
    <row r="189" spans="1:10" s="6" customFormat="1" ht="15" customHeight="1" x14ac:dyDescent="0.2">
      <c r="A189" s="21"/>
      <c r="B189" s="21"/>
      <c r="C189" s="21"/>
      <c r="D189" s="3"/>
      <c r="E189" s="3"/>
      <c r="F189" s="4"/>
      <c r="H189" s="22"/>
      <c r="I189" s="22"/>
      <c r="J189" s="4"/>
    </row>
    <row r="190" spans="1:10" s="6" customFormat="1" ht="15" customHeight="1" x14ac:dyDescent="0.2">
      <c r="A190" s="21"/>
      <c r="B190" s="21"/>
      <c r="C190" s="21"/>
      <c r="D190" s="3"/>
      <c r="E190" s="3"/>
      <c r="F190" s="4"/>
      <c r="H190" s="22"/>
      <c r="I190" s="22"/>
      <c r="J190" s="4"/>
    </row>
    <row r="191" spans="1:10" s="6" customFormat="1" ht="15" customHeight="1" x14ac:dyDescent="0.2">
      <c r="A191" s="21"/>
      <c r="B191" s="21"/>
      <c r="C191" s="21"/>
      <c r="D191" s="3"/>
      <c r="E191" s="3"/>
      <c r="F191" s="4"/>
      <c r="H191" s="22"/>
      <c r="I191" s="22"/>
      <c r="J191" s="4"/>
    </row>
    <row r="192" spans="1:10" s="6" customFormat="1" ht="15" customHeight="1" x14ac:dyDescent="0.2">
      <c r="A192" s="21"/>
      <c r="B192" s="21"/>
      <c r="C192" s="21"/>
      <c r="D192" s="3"/>
      <c r="E192" s="3"/>
      <c r="F192" s="4"/>
      <c r="H192" s="22"/>
      <c r="I192" s="22"/>
      <c r="J192" s="4"/>
    </row>
    <row r="193" spans="1:10" s="6" customFormat="1" ht="15" customHeight="1" x14ac:dyDescent="0.2">
      <c r="A193" s="21"/>
      <c r="B193" s="21"/>
      <c r="C193" s="21"/>
      <c r="D193" s="3"/>
      <c r="E193" s="3"/>
      <c r="F193" s="4"/>
      <c r="H193" s="22"/>
      <c r="I193" s="22"/>
      <c r="J193" s="4"/>
    </row>
    <row r="194" spans="1:10" s="6" customFormat="1" ht="15" customHeight="1" x14ac:dyDescent="0.2">
      <c r="A194" s="21"/>
      <c r="B194" s="21"/>
      <c r="C194" s="21"/>
      <c r="D194" s="3"/>
      <c r="E194" s="3"/>
      <c r="F194" s="4"/>
      <c r="H194" s="22"/>
      <c r="I194" s="22"/>
      <c r="J194" s="4"/>
    </row>
    <row r="195" spans="1:10" s="6" customFormat="1" ht="15" customHeight="1" x14ac:dyDescent="0.2">
      <c r="A195" s="21"/>
      <c r="B195" s="21"/>
      <c r="C195" s="21"/>
      <c r="D195" s="3"/>
      <c r="E195" s="3"/>
      <c r="F195" s="4"/>
      <c r="H195" s="22"/>
      <c r="I195" s="22"/>
      <c r="J195" s="4"/>
    </row>
    <row r="196" spans="1:10" s="6" customFormat="1" ht="15" customHeight="1" x14ac:dyDescent="0.2">
      <c r="A196" s="21"/>
      <c r="B196" s="21"/>
      <c r="C196" s="21"/>
      <c r="D196" s="3"/>
      <c r="E196" s="3"/>
      <c r="F196" s="4"/>
      <c r="H196" s="22"/>
      <c r="I196" s="22"/>
      <c r="J196" s="4"/>
    </row>
    <row r="197" spans="1:10" s="6" customFormat="1" ht="15" customHeight="1" x14ac:dyDescent="0.2">
      <c r="A197" s="21"/>
      <c r="B197" s="21"/>
      <c r="C197" s="21"/>
      <c r="D197" s="3"/>
      <c r="E197" s="3"/>
      <c r="F197" s="4"/>
      <c r="H197" s="22"/>
      <c r="I197" s="22"/>
      <c r="J197" s="4"/>
    </row>
    <row r="198" spans="1:10" s="6" customFormat="1" ht="15" customHeight="1" x14ac:dyDescent="0.2">
      <c r="A198" s="21"/>
      <c r="B198" s="21"/>
      <c r="C198" s="21"/>
      <c r="D198" s="3"/>
      <c r="E198" s="3"/>
      <c r="F198" s="4"/>
      <c r="H198" s="22"/>
      <c r="I198" s="22"/>
      <c r="J198" s="4"/>
    </row>
    <row r="199" spans="1:10" s="6" customFormat="1" ht="15" customHeight="1" x14ac:dyDescent="0.2">
      <c r="A199" s="21"/>
      <c r="B199" s="21"/>
      <c r="C199" s="21"/>
      <c r="D199" s="3"/>
      <c r="E199" s="3"/>
      <c r="F199" s="4"/>
      <c r="H199" s="22"/>
      <c r="I199" s="22"/>
      <c r="J199" s="4"/>
    </row>
    <row r="200" spans="1:10" s="6" customFormat="1" ht="15" customHeight="1" x14ac:dyDescent="0.2">
      <c r="A200" s="21"/>
      <c r="B200" s="21"/>
      <c r="C200" s="21"/>
      <c r="D200" s="3"/>
      <c r="E200" s="3"/>
      <c r="F200" s="4"/>
      <c r="H200" s="22"/>
      <c r="I200" s="22"/>
      <c r="J200" s="4"/>
    </row>
    <row r="201" spans="1:10" s="6" customFormat="1" ht="15" customHeight="1" x14ac:dyDescent="0.2">
      <c r="A201" s="21"/>
      <c r="B201" s="21"/>
      <c r="C201" s="21"/>
      <c r="D201" s="3"/>
      <c r="E201" s="3"/>
      <c r="F201" s="4"/>
      <c r="H201" s="22"/>
      <c r="I201" s="22"/>
      <c r="J201" s="4"/>
    </row>
    <row r="202" spans="1:10" s="6" customFormat="1" ht="15" customHeight="1" x14ac:dyDescent="0.2">
      <c r="A202" s="21"/>
      <c r="B202" s="21"/>
      <c r="C202" s="21"/>
      <c r="D202" s="3"/>
      <c r="E202" s="3"/>
      <c r="F202" s="4"/>
      <c r="H202" s="22"/>
      <c r="I202" s="22"/>
      <c r="J202" s="4"/>
    </row>
    <row r="203" spans="1:10" s="6" customFormat="1" ht="15" customHeight="1" x14ac:dyDescent="0.2">
      <c r="A203" s="21"/>
      <c r="B203" s="21"/>
      <c r="C203" s="21"/>
      <c r="D203" s="3"/>
      <c r="E203" s="3"/>
      <c r="F203" s="4"/>
      <c r="H203" s="22"/>
      <c r="I203" s="22"/>
      <c r="J203" s="4"/>
    </row>
    <row r="204" spans="1:10" s="6" customFormat="1" ht="15" customHeight="1" x14ac:dyDescent="0.2">
      <c r="A204" s="21"/>
      <c r="B204" s="21"/>
      <c r="C204" s="21"/>
      <c r="D204" s="3"/>
      <c r="E204" s="3"/>
      <c r="F204" s="4"/>
      <c r="H204" s="22"/>
      <c r="I204" s="22"/>
      <c r="J204" s="4"/>
    </row>
    <row r="205" spans="1:10" s="6" customFormat="1" ht="15" customHeight="1" x14ac:dyDescent="0.2">
      <c r="A205" s="21"/>
      <c r="B205" s="21"/>
      <c r="C205" s="21"/>
      <c r="D205" s="3"/>
      <c r="E205" s="3"/>
      <c r="F205" s="4"/>
      <c r="H205" s="22"/>
      <c r="I205" s="22"/>
      <c r="J205" s="4"/>
    </row>
    <row r="206" spans="1:10" s="6" customFormat="1" ht="15" customHeight="1" x14ac:dyDescent="0.2">
      <c r="A206" s="21"/>
      <c r="B206" s="21"/>
      <c r="C206" s="21"/>
      <c r="D206" s="3"/>
      <c r="E206" s="3"/>
      <c r="F206" s="4"/>
      <c r="H206" s="22"/>
      <c r="I206" s="22"/>
      <c r="J206" s="4"/>
    </row>
    <row r="207" spans="1:10" s="6" customFormat="1" ht="15" customHeight="1" x14ac:dyDescent="0.2">
      <c r="A207" s="21"/>
      <c r="B207" s="21"/>
      <c r="C207" s="21"/>
      <c r="D207" s="3"/>
      <c r="E207" s="3"/>
      <c r="F207" s="4"/>
      <c r="H207" s="22"/>
      <c r="I207" s="22"/>
      <c r="J207" s="4"/>
    </row>
    <row r="208" spans="1:10" s="6" customFormat="1" ht="15" customHeight="1" x14ac:dyDescent="0.2">
      <c r="A208" s="21"/>
      <c r="B208" s="21"/>
      <c r="C208" s="21"/>
      <c r="D208" s="3"/>
      <c r="E208" s="3"/>
      <c r="F208" s="4"/>
      <c r="H208" s="22"/>
      <c r="I208" s="22"/>
      <c r="J208" s="4"/>
    </row>
    <row r="209" spans="1:10" s="6" customFormat="1" ht="15" customHeight="1" x14ac:dyDescent="0.2">
      <c r="A209" s="21"/>
      <c r="B209" s="21"/>
      <c r="C209" s="21"/>
      <c r="D209" s="3"/>
      <c r="E209" s="3"/>
      <c r="F209" s="4"/>
      <c r="H209" s="22"/>
      <c r="I209" s="22"/>
      <c r="J209" s="4"/>
    </row>
    <row r="210" spans="1:10" s="6" customFormat="1" ht="15" customHeight="1" x14ac:dyDescent="0.2">
      <c r="A210" s="21"/>
      <c r="B210" s="21"/>
      <c r="C210" s="21"/>
      <c r="D210" s="3"/>
      <c r="E210" s="3"/>
      <c r="F210" s="4"/>
      <c r="H210" s="22"/>
      <c r="I210" s="22"/>
      <c r="J210" s="4"/>
    </row>
    <row r="211" spans="1:10" s="6" customFormat="1" ht="15" customHeight="1" x14ac:dyDescent="0.2">
      <c r="A211" s="21"/>
      <c r="B211" s="21"/>
      <c r="C211" s="21"/>
      <c r="D211" s="3"/>
      <c r="E211" s="3"/>
      <c r="F211" s="4"/>
      <c r="H211" s="22"/>
      <c r="I211" s="22"/>
      <c r="J211" s="4"/>
    </row>
    <row r="212" spans="1:10" s="6" customFormat="1" ht="15" customHeight="1" x14ac:dyDescent="0.2">
      <c r="A212" s="21"/>
      <c r="B212" s="21"/>
      <c r="C212" s="21"/>
      <c r="D212" s="3"/>
      <c r="E212" s="3"/>
      <c r="F212" s="4"/>
      <c r="H212" s="22"/>
      <c r="I212" s="22"/>
      <c r="J212" s="4"/>
    </row>
    <row r="213" spans="1:10" s="6" customFormat="1" ht="15" customHeight="1" x14ac:dyDescent="0.2">
      <c r="A213" s="21"/>
      <c r="B213" s="21"/>
      <c r="C213" s="21"/>
      <c r="D213" s="3"/>
      <c r="E213" s="3"/>
      <c r="F213" s="4"/>
      <c r="H213" s="22"/>
      <c r="I213" s="22"/>
      <c r="J213" s="4"/>
    </row>
    <row r="214" spans="1:10" s="6" customFormat="1" ht="15" customHeight="1" x14ac:dyDescent="0.2">
      <c r="A214" s="21"/>
      <c r="B214" s="21"/>
      <c r="C214" s="21"/>
      <c r="D214" s="3"/>
      <c r="E214" s="3"/>
      <c r="F214" s="4"/>
      <c r="H214" s="22"/>
      <c r="I214" s="22"/>
      <c r="J214" s="4"/>
    </row>
    <row r="215" spans="1:10" s="6" customFormat="1" ht="15" customHeight="1" x14ac:dyDescent="0.2">
      <c r="A215" s="21"/>
      <c r="B215" s="21"/>
      <c r="C215" s="21"/>
      <c r="D215" s="3"/>
      <c r="E215" s="3"/>
      <c r="F215" s="4"/>
      <c r="H215" s="22"/>
      <c r="I215" s="22"/>
      <c r="J215" s="4"/>
    </row>
    <row r="216" spans="1:10" s="6" customFormat="1" ht="15" customHeight="1" x14ac:dyDescent="0.2">
      <c r="A216" s="21"/>
      <c r="B216" s="21"/>
      <c r="C216" s="21"/>
      <c r="D216" s="3"/>
      <c r="E216" s="3"/>
      <c r="F216" s="4"/>
      <c r="H216" s="22"/>
      <c r="I216" s="22"/>
      <c r="J216" s="4"/>
    </row>
    <row r="217" spans="1:10" s="6" customFormat="1" ht="15" customHeight="1" x14ac:dyDescent="0.2">
      <c r="A217" s="21"/>
      <c r="B217" s="21"/>
      <c r="C217" s="21"/>
      <c r="D217" s="3"/>
      <c r="E217" s="3"/>
      <c r="F217" s="4"/>
      <c r="H217" s="22"/>
      <c r="I217" s="22"/>
      <c r="J217" s="4"/>
    </row>
    <row r="218" spans="1:10" s="6" customFormat="1" ht="15" customHeight="1" x14ac:dyDescent="0.2">
      <c r="A218" s="21"/>
      <c r="B218" s="21"/>
      <c r="C218" s="21"/>
      <c r="D218" s="3"/>
      <c r="E218" s="3"/>
      <c r="F218" s="4"/>
      <c r="H218" s="22"/>
      <c r="I218" s="22"/>
      <c r="J218" s="4"/>
    </row>
    <row r="219" spans="1:10" s="6" customFormat="1" ht="15" customHeight="1" x14ac:dyDescent="0.2">
      <c r="A219" s="21"/>
      <c r="B219" s="21"/>
      <c r="C219" s="21"/>
      <c r="D219" s="3"/>
      <c r="E219" s="3"/>
      <c r="F219" s="4"/>
      <c r="H219" s="22"/>
      <c r="I219" s="22"/>
      <c r="J219" s="4"/>
    </row>
    <row r="220" spans="1:10" s="6" customFormat="1" ht="15" customHeight="1" x14ac:dyDescent="0.2">
      <c r="A220" s="21"/>
      <c r="B220" s="21"/>
      <c r="C220" s="21"/>
      <c r="D220" s="3"/>
      <c r="E220" s="3"/>
      <c r="F220" s="4"/>
      <c r="H220" s="22"/>
      <c r="I220" s="22"/>
      <c r="J220" s="4"/>
    </row>
    <row r="221" spans="1:10" s="6" customFormat="1" ht="15" customHeight="1" x14ac:dyDescent="0.2">
      <c r="A221" s="21"/>
      <c r="B221" s="21"/>
      <c r="C221" s="21"/>
      <c r="D221" s="3"/>
      <c r="E221" s="3"/>
      <c r="F221" s="4"/>
      <c r="H221" s="22"/>
      <c r="I221" s="22"/>
      <c r="J221" s="4"/>
    </row>
    <row r="222" spans="1:10" s="6" customFormat="1" ht="15" customHeight="1" x14ac:dyDescent="0.2">
      <c r="A222" s="21"/>
      <c r="B222" s="21"/>
      <c r="C222" s="21"/>
      <c r="D222" s="3"/>
      <c r="E222" s="3"/>
      <c r="F222" s="4"/>
      <c r="H222" s="22"/>
      <c r="I222" s="22"/>
      <c r="J222" s="4"/>
    </row>
    <row r="223" spans="1:10" s="6" customFormat="1" ht="15" customHeight="1" x14ac:dyDescent="0.2">
      <c r="A223" s="21"/>
      <c r="B223" s="21"/>
      <c r="C223" s="21"/>
      <c r="D223" s="3"/>
      <c r="E223" s="3"/>
      <c r="F223" s="4"/>
      <c r="H223" s="22"/>
      <c r="I223" s="22"/>
      <c r="J223" s="4"/>
    </row>
    <row r="224" spans="1:10" s="6" customFormat="1" ht="15" customHeight="1" x14ac:dyDescent="0.2">
      <c r="A224" s="21"/>
      <c r="B224" s="21"/>
      <c r="C224" s="21"/>
      <c r="D224" s="3"/>
      <c r="E224" s="3"/>
      <c r="F224" s="4"/>
      <c r="H224" s="22"/>
      <c r="I224" s="22"/>
      <c r="J224" s="4"/>
    </row>
    <row r="225" spans="1:10" s="6" customFormat="1" ht="15" customHeight="1" x14ac:dyDescent="0.2">
      <c r="A225" s="21"/>
      <c r="B225" s="21"/>
      <c r="C225" s="21"/>
      <c r="D225" s="3"/>
      <c r="E225" s="3"/>
      <c r="F225" s="4"/>
      <c r="H225" s="22"/>
      <c r="I225" s="22"/>
      <c r="J225" s="4"/>
    </row>
    <row r="226" spans="1:10" s="6" customFormat="1" ht="15" customHeight="1" x14ac:dyDescent="0.2">
      <c r="A226" s="21"/>
      <c r="B226" s="21"/>
      <c r="C226" s="21"/>
      <c r="D226" s="3"/>
      <c r="E226" s="3"/>
      <c r="F226" s="4"/>
      <c r="H226" s="22"/>
      <c r="I226" s="22"/>
      <c r="J226" s="4"/>
    </row>
    <row r="227" spans="1:10" s="6" customFormat="1" ht="15" customHeight="1" x14ac:dyDescent="0.2">
      <c r="A227" s="21"/>
      <c r="B227" s="21"/>
      <c r="C227" s="21"/>
      <c r="D227" s="3"/>
      <c r="E227" s="3"/>
      <c r="F227" s="4"/>
      <c r="H227" s="22"/>
      <c r="I227" s="22"/>
      <c r="J227" s="4"/>
    </row>
    <row r="228" spans="1:10" s="6" customFormat="1" ht="15" customHeight="1" x14ac:dyDescent="0.2">
      <c r="A228" s="21"/>
      <c r="B228" s="21"/>
      <c r="C228" s="21"/>
      <c r="D228" s="3"/>
      <c r="E228" s="3"/>
      <c r="F228" s="4"/>
      <c r="H228" s="22"/>
      <c r="I228" s="22"/>
      <c r="J228" s="4"/>
    </row>
    <row r="229" spans="1:10" s="6" customFormat="1" ht="15" customHeight="1" x14ac:dyDescent="0.2">
      <c r="A229" s="21"/>
      <c r="B229" s="21"/>
      <c r="C229" s="21"/>
      <c r="D229" s="3"/>
      <c r="E229" s="3"/>
      <c r="F229" s="4"/>
      <c r="H229" s="22"/>
      <c r="I229" s="22"/>
      <c r="J229" s="4"/>
    </row>
    <row r="230" spans="1:10" s="6" customFormat="1" ht="15" customHeight="1" x14ac:dyDescent="0.2">
      <c r="A230" s="21"/>
      <c r="B230" s="21"/>
      <c r="C230" s="21"/>
      <c r="D230" s="3"/>
      <c r="E230" s="3"/>
      <c r="F230" s="4"/>
      <c r="H230" s="22"/>
      <c r="I230" s="22"/>
      <c r="J230" s="4"/>
    </row>
    <row r="231" spans="1:10" s="6" customFormat="1" ht="15" customHeight="1" x14ac:dyDescent="0.2">
      <c r="A231" s="21"/>
      <c r="B231" s="21"/>
      <c r="C231" s="21"/>
      <c r="D231" s="3"/>
      <c r="E231" s="3"/>
      <c r="F231" s="4"/>
      <c r="H231" s="22"/>
      <c r="I231" s="22"/>
      <c r="J231" s="4"/>
    </row>
    <row r="232" spans="1:10" s="6" customFormat="1" ht="15" customHeight="1" x14ac:dyDescent="0.2">
      <c r="A232" s="21"/>
      <c r="B232" s="21"/>
      <c r="C232" s="21"/>
      <c r="D232" s="3"/>
      <c r="E232" s="3"/>
      <c r="F232" s="4"/>
      <c r="H232" s="22"/>
      <c r="I232" s="22"/>
      <c r="J232" s="4"/>
    </row>
    <row r="233" spans="1:10" s="6" customFormat="1" ht="15" customHeight="1" x14ac:dyDescent="0.2">
      <c r="A233" s="21"/>
      <c r="B233" s="21"/>
      <c r="C233" s="21"/>
      <c r="D233" s="3"/>
      <c r="E233" s="3"/>
      <c r="F233" s="4"/>
      <c r="H233" s="22"/>
      <c r="I233" s="22"/>
      <c r="J233" s="4"/>
    </row>
    <row r="234" spans="1:10" s="6" customFormat="1" ht="15" customHeight="1" x14ac:dyDescent="0.2">
      <c r="A234" s="21"/>
      <c r="B234" s="21"/>
      <c r="C234" s="21"/>
      <c r="D234" s="3"/>
      <c r="E234" s="3"/>
      <c r="F234" s="4"/>
      <c r="H234" s="22"/>
      <c r="I234" s="22"/>
      <c r="J234" s="4"/>
    </row>
    <row r="235" spans="1:10" s="6" customFormat="1" ht="15" customHeight="1" x14ac:dyDescent="0.2">
      <c r="A235" s="21"/>
      <c r="B235" s="21"/>
      <c r="C235" s="21"/>
      <c r="D235" s="3"/>
      <c r="E235" s="3"/>
      <c r="F235" s="4"/>
      <c r="H235" s="22"/>
      <c r="I235" s="22"/>
      <c r="J235" s="4"/>
    </row>
    <row r="236" spans="1:10" s="6" customFormat="1" ht="15" customHeight="1" x14ac:dyDescent="0.2">
      <c r="A236" s="21"/>
      <c r="B236" s="21"/>
      <c r="C236" s="21"/>
      <c r="D236" s="3"/>
      <c r="E236" s="3"/>
      <c r="F236" s="4"/>
      <c r="H236" s="22"/>
      <c r="I236" s="22"/>
      <c r="J236" s="4"/>
    </row>
    <row r="237" spans="1:10" s="6" customFormat="1" ht="15" customHeight="1" x14ac:dyDescent="0.2">
      <c r="A237" s="21"/>
      <c r="B237" s="21"/>
      <c r="C237" s="21"/>
      <c r="D237" s="3"/>
      <c r="E237" s="3"/>
      <c r="F237" s="4"/>
      <c r="H237" s="22"/>
      <c r="I237" s="22"/>
      <c r="J237" s="4"/>
    </row>
    <row r="238" spans="1:10" s="6" customFormat="1" ht="15" customHeight="1" x14ac:dyDescent="0.2">
      <c r="A238" s="21"/>
      <c r="B238" s="21"/>
      <c r="C238" s="21"/>
      <c r="D238" s="3"/>
      <c r="E238" s="3"/>
      <c r="F238" s="4"/>
      <c r="H238" s="22"/>
      <c r="I238" s="22"/>
      <c r="J238" s="4"/>
    </row>
    <row r="239" spans="1:10" s="6" customFormat="1" ht="15" customHeight="1" x14ac:dyDescent="0.2">
      <c r="A239" s="21"/>
      <c r="B239" s="21"/>
      <c r="C239" s="21"/>
      <c r="D239" s="3"/>
      <c r="E239" s="3"/>
      <c r="F239" s="4"/>
      <c r="H239" s="22"/>
      <c r="I239" s="22"/>
      <c r="J239" s="4"/>
    </row>
    <row r="240" spans="1:10" s="6" customFormat="1" ht="15" customHeight="1" x14ac:dyDescent="0.2">
      <c r="A240" s="21"/>
      <c r="B240" s="21"/>
      <c r="C240" s="21"/>
      <c r="D240" s="3"/>
      <c r="E240" s="3"/>
      <c r="F240" s="4"/>
      <c r="H240" s="22"/>
      <c r="I240" s="22"/>
      <c r="J240" s="4"/>
    </row>
    <row r="241" spans="1:10" s="6" customFormat="1" ht="15" customHeight="1" x14ac:dyDescent="0.2">
      <c r="A241" s="21"/>
      <c r="B241" s="21"/>
      <c r="C241" s="21"/>
      <c r="D241" s="3"/>
      <c r="E241" s="3"/>
      <c r="F241" s="4"/>
      <c r="H241" s="22"/>
      <c r="I241" s="22"/>
      <c r="J241" s="4"/>
    </row>
    <row r="242" spans="1:10" s="6" customFormat="1" ht="15" customHeight="1" x14ac:dyDescent="0.2">
      <c r="A242" s="21"/>
      <c r="B242" s="21"/>
      <c r="C242" s="21"/>
      <c r="D242" s="3"/>
      <c r="E242" s="3"/>
      <c r="F242" s="4"/>
      <c r="H242" s="22"/>
      <c r="I242" s="22"/>
      <c r="J242" s="4"/>
    </row>
  </sheetData>
  <conditionalFormatting sqref="G18:G98 G1:G4 G103:G65528 G9:G16">
    <cfRule type="cellIs" dxfId="1167" priority="2" stopIfTrue="1" operator="greaterThan">
      <formula>0</formula>
    </cfRule>
  </conditionalFormatting>
  <conditionalFormatting sqref="G17">
    <cfRule type="cellIs" dxfId="1166" priority="1" stopIfTrue="1" operator="greaterThan">
      <formula>0</formula>
    </cfRule>
  </conditionalFormatting>
  <pageMargins left="0.55118110236220474" right="0.55118110236220474" top="0.78740157480314965" bottom="0.78740157480314965" header="0.51181102362204722" footer="0.51181102362204722"/>
  <pageSetup paperSize="9" scale="66" fitToHeight="2" orientation="landscape" r:id="rId1"/>
  <headerFooter alignWithMargins="0">
    <oddFooter>&amp;L&amp;F&amp;C&amp;A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240"/>
  <sheetViews>
    <sheetView zoomScaleNormal="100" workbookViewId="0">
      <pane xSplit="2" ySplit="8" topLeftCell="E9" activePane="bottomRight" state="frozen"/>
      <selection activeCell="B31" sqref="B31"/>
      <selection pane="topRight" activeCell="B31" sqref="B31"/>
      <selection pane="bottomLeft" activeCell="B31" sqref="B31"/>
      <selection pane="bottomRight" activeCell="B31" sqref="B31"/>
    </sheetView>
  </sheetViews>
  <sheetFormatPr defaultRowHeight="15" customHeight="1" x14ac:dyDescent="0.2"/>
  <cols>
    <col min="1" max="1" width="24.85546875" style="21" customWidth="1"/>
    <col min="2" max="2" width="48.140625" style="21" customWidth="1"/>
    <col min="3" max="3" width="24.42578125" style="21" customWidth="1"/>
    <col min="4" max="6" width="15.28515625" style="3" customWidth="1"/>
    <col min="7" max="7" width="15.28515625" style="6" bestFit="1" customWidth="1"/>
    <col min="8" max="8" width="45.7109375" style="22" customWidth="1"/>
    <col min="9" max="9" width="1.7109375" style="22" customWidth="1"/>
    <col min="10" max="10" width="19.140625" style="4" customWidth="1"/>
    <col min="11" max="16384" width="9.140625" style="3"/>
  </cols>
  <sheetData>
    <row r="1" spans="1:10" ht="20.25" x14ac:dyDescent="0.3">
      <c r="A1" s="18" t="s">
        <v>88</v>
      </c>
      <c r="B1" s="20"/>
      <c r="C1" s="19"/>
      <c r="D1" s="1"/>
      <c r="E1" s="1"/>
      <c r="F1" s="1"/>
      <c r="G1" s="7"/>
      <c r="I1" s="75" t="s">
        <v>170</v>
      </c>
    </row>
    <row r="2" spans="1:10" ht="15" customHeight="1" x14ac:dyDescent="0.2">
      <c r="D2" s="2"/>
      <c r="E2" s="2"/>
      <c r="F2" s="2"/>
      <c r="G2" s="7"/>
    </row>
    <row r="3" spans="1:10" ht="15" customHeight="1" x14ac:dyDescent="0.2">
      <c r="D3" s="2"/>
      <c r="E3" s="2"/>
      <c r="F3" s="2"/>
      <c r="G3" s="7"/>
      <c r="H3" s="22" t="s">
        <v>11</v>
      </c>
    </row>
    <row r="4" spans="1:10" ht="15" customHeight="1" thickBot="1" x14ac:dyDescent="0.25"/>
    <row r="5" spans="1:10" ht="15" customHeight="1" x14ac:dyDescent="0.25">
      <c r="A5" s="23" t="s">
        <v>162</v>
      </c>
      <c r="B5" s="24" t="s">
        <v>163</v>
      </c>
      <c r="C5" s="24" t="s">
        <v>164</v>
      </c>
      <c r="D5" s="25" t="s">
        <v>165</v>
      </c>
      <c r="E5" s="25" t="s">
        <v>166</v>
      </c>
      <c r="F5" s="25" t="s">
        <v>167</v>
      </c>
      <c r="G5" s="26" t="s">
        <v>179</v>
      </c>
      <c r="H5" s="56" t="s">
        <v>169</v>
      </c>
      <c r="I5" s="27"/>
      <c r="J5" s="48" t="s">
        <v>106</v>
      </c>
    </row>
    <row r="6" spans="1:10" ht="15" customHeight="1" x14ac:dyDescent="0.25">
      <c r="A6" s="28"/>
      <c r="B6" s="29"/>
      <c r="C6" s="30"/>
      <c r="D6" s="31"/>
      <c r="E6" s="31"/>
      <c r="F6" s="31" t="s">
        <v>168</v>
      </c>
      <c r="G6" s="91" t="s">
        <v>180</v>
      </c>
      <c r="H6" s="57"/>
      <c r="I6" s="32"/>
      <c r="J6" s="49" t="s">
        <v>107</v>
      </c>
    </row>
    <row r="7" spans="1:10" ht="15" customHeight="1" x14ac:dyDescent="0.25">
      <c r="A7" s="33"/>
      <c r="B7" s="34"/>
      <c r="C7" s="34"/>
      <c r="D7" s="35" t="s">
        <v>0</v>
      </c>
      <c r="E7" s="31" t="s">
        <v>0</v>
      </c>
      <c r="F7" s="31" t="s">
        <v>0</v>
      </c>
      <c r="G7" s="36" t="s">
        <v>0</v>
      </c>
      <c r="H7" s="78"/>
      <c r="I7" s="37"/>
      <c r="J7" s="79"/>
    </row>
    <row r="8" spans="1:10" ht="15" customHeight="1" x14ac:dyDescent="0.25">
      <c r="A8" s="42"/>
      <c r="B8" s="43"/>
      <c r="C8" s="43"/>
      <c r="D8" s="44"/>
      <c r="E8" s="45"/>
      <c r="F8" s="45"/>
      <c r="G8" s="46"/>
      <c r="H8" s="58"/>
      <c r="I8" s="47"/>
      <c r="J8" s="50"/>
    </row>
    <row r="9" spans="1:10" s="51" customFormat="1" ht="30" x14ac:dyDescent="0.2">
      <c r="A9" s="52" t="s">
        <v>134</v>
      </c>
      <c r="B9" s="73" t="s">
        <v>115</v>
      </c>
      <c r="C9" s="53" t="s">
        <v>89</v>
      </c>
      <c r="D9" s="54">
        <v>681</v>
      </c>
      <c r="E9" s="54">
        <v>484</v>
      </c>
      <c r="F9" s="54">
        <v>438</v>
      </c>
      <c r="G9" s="54">
        <f>F9-E9</f>
        <v>-46</v>
      </c>
      <c r="H9" s="59" t="s">
        <v>127</v>
      </c>
      <c r="I9" s="55"/>
      <c r="J9" s="60" t="s">
        <v>108</v>
      </c>
    </row>
    <row r="10" spans="1:10" s="51" customFormat="1" ht="30" x14ac:dyDescent="0.2">
      <c r="A10" s="61" t="s">
        <v>134</v>
      </c>
      <c r="B10" s="76" t="s">
        <v>116</v>
      </c>
      <c r="C10" s="62" t="s">
        <v>90</v>
      </c>
      <c r="D10" s="63">
        <v>252</v>
      </c>
      <c r="E10" s="63">
        <v>252</v>
      </c>
      <c r="F10" s="63">
        <v>262</v>
      </c>
      <c r="G10" s="63">
        <f>F10-E10</f>
        <v>10</v>
      </c>
      <c r="H10" s="64" t="s">
        <v>207</v>
      </c>
      <c r="I10" s="65"/>
      <c r="J10" s="66" t="s">
        <v>108</v>
      </c>
    </row>
    <row r="11" spans="1:10" s="51" customFormat="1" ht="30" x14ac:dyDescent="0.2">
      <c r="A11" s="61" t="s">
        <v>139</v>
      </c>
      <c r="B11" s="76" t="s">
        <v>100</v>
      </c>
      <c r="C11" s="76" t="s">
        <v>101</v>
      </c>
      <c r="D11" s="63">
        <v>308</v>
      </c>
      <c r="E11" s="63">
        <v>308</v>
      </c>
      <c r="F11" s="63">
        <v>220</v>
      </c>
      <c r="G11" s="63">
        <f>F11-E11</f>
        <v>-88</v>
      </c>
      <c r="H11" s="64" t="s">
        <v>158</v>
      </c>
      <c r="I11" s="65"/>
      <c r="J11" s="66" t="s">
        <v>108</v>
      </c>
    </row>
    <row r="12" spans="1:10" s="51" customFormat="1" ht="75" x14ac:dyDescent="0.2">
      <c r="A12" s="61" t="s">
        <v>13</v>
      </c>
      <c r="B12" s="62" t="s">
        <v>15</v>
      </c>
      <c r="C12" s="62" t="s">
        <v>14</v>
      </c>
      <c r="D12" s="63">
        <v>0</v>
      </c>
      <c r="E12" s="63">
        <v>0</v>
      </c>
      <c r="F12" s="63">
        <v>-177</v>
      </c>
      <c r="G12" s="63">
        <f>F12-E12</f>
        <v>-177</v>
      </c>
      <c r="H12" s="64" t="s">
        <v>201</v>
      </c>
      <c r="I12" s="65"/>
      <c r="J12" s="66" t="s">
        <v>108</v>
      </c>
    </row>
    <row r="13" spans="1:10" s="51" customFormat="1" ht="75" x14ac:dyDescent="0.2">
      <c r="A13" s="61" t="s">
        <v>143</v>
      </c>
      <c r="B13" s="62" t="s">
        <v>58</v>
      </c>
      <c r="C13" s="62" t="s">
        <v>59</v>
      </c>
      <c r="D13" s="63">
        <v>1446</v>
      </c>
      <c r="E13" s="63">
        <v>403</v>
      </c>
      <c r="F13" s="63">
        <v>403</v>
      </c>
      <c r="G13" s="63">
        <f>F13-E13</f>
        <v>0</v>
      </c>
      <c r="H13" s="64" t="s">
        <v>192</v>
      </c>
      <c r="I13" s="65"/>
      <c r="J13" s="66" t="s">
        <v>108</v>
      </c>
    </row>
    <row r="14" spans="1:10" s="51" customFormat="1" x14ac:dyDescent="0.2">
      <c r="A14" s="90"/>
      <c r="B14" s="82"/>
      <c r="C14" s="80"/>
      <c r="D14" s="81"/>
      <c r="E14" s="81"/>
      <c r="F14" s="81"/>
      <c r="G14" s="81"/>
      <c r="H14" s="82"/>
      <c r="I14" s="83"/>
      <c r="J14" s="84"/>
    </row>
    <row r="15" spans="1:10" ht="16.5" thickBot="1" x14ac:dyDescent="0.3">
      <c r="A15" s="38" t="s">
        <v>6</v>
      </c>
      <c r="B15" s="39" t="s">
        <v>88</v>
      </c>
      <c r="C15" s="39" t="s">
        <v>91</v>
      </c>
      <c r="D15" s="40">
        <f>SUM(D8:D14)</f>
        <v>2687</v>
      </c>
      <c r="E15" s="40">
        <f>SUM(E8:E14)</f>
        <v>1447</v>
      </c>
      <c r="F15" s="40">
        <f>SUM(F8:F14)</f>
        <v>1146</v>
      </c>
      <c r="G15" s="85">
        <f>SUM(G8:G14)</f>
        <v>-301</v>
      </c>
      <c r="H15" s="86"/>
      <c r="I15" s="41"/>
      <c r="J15" s="87"/>
    </row>
    <row r="16" spans="1:10" ht="15" customHeight="1" x14ac:dyDescent="0.2">
      <c r="D16" s="4"/>
      <c r="E16" s="4"/>
      <c r="F16" s="5"/>
      <c r="G16" s="5"/>
    </row>
    <row r="17" spans="1:10" ht="15" customHeight="1" x14ac:dyDescent="0.2">
      <c r="D17" s="4"/>
      <c r="E17" s="4"/>
      <c r="F17" s="5"/>
      <c r="G17" s="5"/>
    </row>
    <row r="18" spans="1:10" ht="15" customHeight="1" x14ac:dyDescent="0.2">
      <c r="D18" s="4"/>
      <c r="E18" s="4"/>
      <c r="F18" s="5"/>
      <c r="G18" s="5"/>
    </row>
    <row r="19" spans="1:10" ht="15" customHeight="1" x14ac:dyDescent="0.2">
      <c r="D19" s="4"/>
      <c r="E19" s="4"/>
      <c r="F19" s="5"/>
      <c r="G19" s="5"/>
    </row>
    <row r="20" spans="1:10" ht="15" customHeight="1" x14ac:dyDescent="0.2">
      <c r="D20" s="4"/>
      <c r="E20" s="4"/>
      <c r="F20" s="5"/>
      <c r="G20" s="5"/>
    </row>
    <row r="21" spans="1:10" ht="15" customHeight="1" x14ac:dyDescent="0.2">
      <c r="D21" s="4"/>
      <c r="E21" s="4"/>
      <c r="F21" s="5"/>
      <c r="G21" s="5" t="s">
        <v>11</v>
      </c>
    </row>
    <row r="22" spans="1:10" s="22" customFormat="1" ht="15" customHeight="1" x14ac:dyDescent="0.2">
      <c r="A22" s="21"/>
      <c r="B22" s="21"/>
      <c r="C22" s="21"/>
      <c r="D22" s="4"/>
      <c r="E22" s="4"/>
      <c r="F22" s="5"/>
      <c r="G22" s="5"/>
      <c r="J22" s="4"/>
    </row>
    <row r="23" spans="1:10" s="22" customFormat="1" ht="15" customHeight="1" x14ac:dyDescent="0.2">
      <c r="A23" s="21"/>
      <c r="B23" s="21"/>
      <c r="C23" s="21"/>
      <c r="D23" s="4"/>
      <c r="E23" s="4"/>
      <c r="F23" s="5"/>
      <c r="G23" s="5"/>
      <c r="J23" s="4"/>
    </row>
    <row r="24" spans="1:10" s="22" customFormat="1" ht="15" customHeight="1" x14ac:dyDescent="0.2">
      <c r="A24" s="21"/>
      <c r="B24" s="21"/>
      <c r="C24" s="21"/>
      <c r="D24" s="3"/>
      <c r="E24" s="3"/>
      <c r="F24" s="4"/>
      <c r="G24" s="6"/>
      <c r="J24" s="4"/>
    </row>
    <row r="25" spans="1:10" s="22" customFormat="1" ht="15" customHeight="1" x14ac:dyDescent="0.2">
      <c r="A25" s="21"/>
      <c r="B25" s="21"/>
      <c r="C25" s="21"/>
      <c r="D25" s="3"/>
      <c r="E25" s="3"/>
      <c r="F25" s="4"/>
      <c r="G25" s="6"/>
      <c r="J25" s="4"/>
    </row>
    <row r="26" spans="1:10" s="22" customFormat="1" ht="15" customHeight="1" x14ac:dyDescent="0.2">
      <c r="A26" s="21"/>
      <c r="B26" s="21"/>
      <c r="C26" s="21"/>
      <c r="D26" s="3"/>
      <c r="E26" s="3"/>
      <c r="F26" s="4"/>
      <c r="G26" s="6"/>
      <c r="J26" s="4"/>
    </row>
    <row r="27" spans="1:10" s="22" customFormat="1" ht="15" customHeight="1" x14ac:dyDescent="0.2">
      <c r="A27" s="21"/>
      <c r="B27" s="21"/>
      <c r="C27" s="21"/>
      <c r="D27" s="3"/>
      <c r="E27" s="3"/>
      <c r="F27" s="4"/>
      <c r="G27" s="6"/>
      <c r="J27" s="4"/>
    </row>
    <row r="28" spans="1:10" s="22" customFormat="1" ht="15" customHeight="1" x14ac:dyDescent="0.2">
      <c r="A28" s="21"/>
      <c r="B28" s="21"/>
      <c r="C28" s="21"/>
      <c r="D28" s="3"/>
      <c r="E28" s="3"/>
      <c r="F28" s="4"/>
      <c r="G28" s="6"/>
      <c r="J28" s="4"/>
    </row>
    <row r="29" spans="1:10" s="22" customFormat="1" ht="15" customHeight="1" x14ac:dyDescent="0.2">
      <c r="A29" s="21"/>
      <c r="B29" s="21"/>
      <c r="C29" s="21"/>
      <c r="D29" s="3"/>
      <c r="E29" s="3"/>
      <c r="F29" s="4"/>
      <c r="G29" s="6"/>
      <c r="J29" s="4"/>
    </row>
    <row r="30" spans="1:10" s="22" customFormat="1" ht="15" customHeight="1" x14ac:dyDescent="0.2">
      <c r="A30" s="21"/>
      <c r="B30" s="21"/>
      <c r="C30" s="21"/>
      <c r="D30" s="3"/>
      <c r="E30" s="3"/>
      <c r="F30" s="4"/>
      <c r="G30" s="6"/>
      <c r="J30" s="4"/>
    </row>
    <row r="31" spans="1:10" s="22" customFormat="1" ht="15" customHeight="1" x14ac:dyDescent="0.2">
      <c r="A31" s="21"/>
      <c r="B31" s="21"/>
      <c r="C31" s="21"/>
      <c r="D31" s="3"/>
      <c r="E31" s="3"/>
      <c r="F31" s="4"/>
      <c r="G31" s="6"/>
      <c r="J31" s="4"/>
    </row>
    <row r="32" spans="1:10" s="22" customFormat="1" ht="15" customHeight="1" x14ac:dyDescent="0.2">
      <c r="A32" s="21"/>
      <c r="B32" s="21"/>
      <c r="C32" s="21"/>
      <c r="D32" s="3"/>
      <c r="E32" s="3"/>
      <c r="F32" s="4"/>
      <c r="G32" s="6"/>
      <c r="J32" s="4"/>
    </row>
    <row r="33" spans="1:10" s="22" customFormat="1" ht="15" customHeight="1" x14ac:dyDescent="0.2">
      <c r="A33" s="21"/>
      <c r="B33" s="21"/>
      <c r="C33" s="21"/>
      <c r="D33" s="3"/>
      <c r="E33" s="3"/>
      <c r="F33" s="4"/>
      <c r="G33" s="6"/>
      <c r="J33" s="4"/>
    </row>
    <row r="34" spans="1:10" s="22" customFormat="1" ht="15" customHeight="1" x14ac:dyDescent="0.2">
      <c r="A34" s="21"/>
      <c r="B34" s="21"/>
      <c r="C34" s="21"/>
      <c r="D34" s="3"/>
      <c r="E34" s="3"/>
      <c r="F34" s="4"/>
      <c r="G34" s="6"/>
      <c r="J34" s="4"/>
    </row>
    <row r="35" spans="1:10" s="22" customFormat="1" ht="15" customHeight="1" x14ac:dyDescent="0.2">
      <c r="A35" s="21"/>
      <c r="B35" s="21"/>
      <c r="C35" s="21"/>
      <c r="D35" s="3"/>
      <c r="E35" s="3"/>
      <c r="F35" s="4"/>
      <c r="G35" s="6"/>
      <c r="J35" s="4"/>
    </row>
    <row r="36" spans="1:10" s="22" customFormat="1" ht="15" customHeight="1" x14ac:dyDescent="0.2">
      <c r="A36" s="21"/>
      <c r="B36" s="21"/>
      <c r="C36" s="21"/>
      <c r="D36" s="3"/>
      <c r="E36" s="3"/>
      <c r="F36" s="4"/>
      <c r="G36" s="6"/>
      <c r="J36" s="4"/>
    </row>
    <row r="37" spans="1:10" s="22" customFormat="1" ht="15" customHeight="1" x14ac:dyDescent="0.2">
      <c r="A37" s="21"/>
      <c r="B37" s="21"/>
      <c r="C37" s="21"/>
      <c r="D37" s="3"/>
      <c r="E37" s="3"/>
      <c r="F37" s="4"/>
      <c r="G37" s="6"/>
      <c r="J37" s="4"/>
    </row>
    <row r="38" spans="1:10" s="6" customFormat="1" ht="15" customHeight="1" x14ac:dyDescent="0.2">
      <c r="A38" s="21"/>
      <c r="B38" s="21"/>
      <c r="C38" s="21"/>
      <c r="D38" s="3"/>
      <c r="E38" s="3"/>
      <c r="F38" s="4"/>
      <c r="H38" s="22"/>
      <c r="I38" s="22"/>
      <c r="J38" s="4"/>
    </row>
    <row r="39" spans="1:10" s="6" customFormat="1" ht="15" customHeight="1" x14ac:dyDescent="0.2">
      <c r="A39" s="21"/>
      <c r="B39" s="21"/>
      <c r="C39" s="21"/>
      <c r="D39" s="3"/>
      <c r="E39" s="3"/>
      <c r="F39" s="4"/>
      <c r="H39" s="22"/>
      <c r="I39" s="22"/>
      <c r="J39" s="4"/>
    </row>
    <row r="40" spans="1:10" s="6" customFormat="1" ht="15" customHeight="1" x14ac:dyDescent="0.2">
      <c r="A40" s="21"/>
      <c r="B40" s="21"/>
      <c r="C40" s="21"/>
      <c r="D40" s="3"/>
      <c r="E40" s="3"/>
      <c r="F40" s="4"/>
      <c r="H40" s="22"/>
      <c r="I40" s="22"/>
      <c r="J40" s="4"/>
    </row>
    <row r="41" spans="1:10" s="6" customFormat="1" ht="15" customHeight="1" x14ac:dyDescent="0.2">
      <c r="A41" s="21"/>
      <c r="B41" s="21"/>
      <c r="C41" s="21"/>
      <c r="D41" s="3"/>
      <c r="E41" s="3"/>
      <c r="F41" s="4"/>
      <c r="H41" s="22"/>
      <c r="I41" s="22"/>
      <c r="J41" s="4"/>
    </row>
    <row r="42" spans="1:10" s="6" customFormat="1" ht="15" customHeight="1" x14ac:dyDescent="0.2">
      <c r="A42" s="21"/>
      <c r="B42" s="21"/>
      <c r="C42" s="21"/>
      <c r="D42" s="3"/>
      <c r="E42" s="3"/>
      <c r="F42" s="4"/>
      <c r="H42" s="22"/>
      <c r="I42" s="22"/>
      <c r="J42" s="4"/>
    </row>
    <row r="43" spans="1:10" s="6" customFormat="1" ht="15" customHeight="1" x14ac:dyDescent="0.2">
      <c r="A43" s="21"/>
      <c r="B43" s="21"/>
      <c r="C43" s="21"/>
      <c r="D43" s="3"/>
      <c r="E43" s="3"/>
      <c r="F43" s="4"/>
      <c r="H43" s="22"/>
      <c r="I43" s="22"/>
      <c r="J43" s="4"/>
    </row>
    <row r="44" spans="1:10" s="6" customFormat="1" ht="15" customHeight="1" x14ac:dyDescent="0.2">
      <c r="A44" s="21"/>
      <c r="B44" s="21"/>
      <c r="C44" s="21"/>
      <c r="D44" s="3"/>
      <c r="E44" s="3"/>
      <c r="F44" s="4"/>
      <c r="H44" s="22"/>
      <c r="I44" s="22"/>
      <c r="J44" s="4"/>
    </row>
    <row r="45" spans="1:10" s="6" customFormat="1" ht="15" customHeight="1" x14ac:dyDescent="0.2">
      <c r="A45" s="21"/>
      <c r="B45" s="21"/>
      <c r="C45" s="21"/>
      <c r="D45" s="3"/>
      <c r="E45" s="3"/>
      <c r="F45" s="4"/>
      <c r="H45" s="22"/>
      <c r="I45" s="22"/>
      <c r="J45" s="4"/>
    </row>
    <row r="46" spans="1:10" s="6" customFormat="1" ht="15" customHeight="1" x14ac:dyDescent="0.2">
      <c r="A46" s="21"/>
      <c r="B46" s="21"/>
      <c r="C46" s="21"/>
      <c r="D46" s="3"/>
      <c r="E46" s="3"/>
      <c r="F46" s="4"/>
      <c r="H46" s="22"/>
      <c r="I46" s="22"/>
      <c r="J46" s="4"/>
    </row>
    <row r="47" spans="1:10" s="6" customFormat="1" ht="15" customHeight="1" x14ac:dyDescent="0.2">
      <c r="A47" s="21"/>
      <c r="B47" s="21"/>
      <c r="C47" s="21"/>
      <c r="D47" s="3"/>
      <c r="E47" s="3"/>
      <c r="F47" s="4"/>
      <c r="H47" s="22"/>
      <c r="I47" s="22"/>
      <c r="J47" s="4"/>
    </row>
    <row r="48" spans="1:10" s="6" customFormat="1" ht="15" customHeight="1" x14ac:dyDescent="0.2">
      <c r="A48" s="21"/>
      <c r="B48" s="21"/>
      <c r="C48" s="21"/>
      <c r="D48" s="3"/>
      <c r="E48" s="3"/>
      <c r="F48" s="4"/>
      <c r="H48" s="22"/>
      <c r="I48" s="22"/>
      <c r="J48" s="4"/>
    </row>
    <row r="49" spans="1:10" s="6" customFormat="1" ht="15" customHeight="1" x14ac:dyDescent="0.2">
      <c r="A49" s="21"/>
      <c r="B49" s="21"/>
      <c r="C49" s="21"/>
      <c r="D49" s="3"/>
      <c r="E49" s="3"/>
      <c r="F49" s="4"/>
      <c r="H49" s="22"/>
      <c r="I49" s="22"/>
      <c r="J49" s="4"/>
    </row>
    <row r="50" spans="1:10" s="6" customFormat="1" ht="15" customHeight="1" x14ac:dyDescent="0.2">
      <c r="A50" s="21"/>
      <c r="B50" s="21"/>
      <c r="C50" s="21"/>
      <c r="D50" s="3"/>
      <c r="E50" s="3"/>
      <c r="F50" s="4"/>
      <c r="H50" s="22"/>
      <c r="I50" s="22"/>
      <c r="J50" s="4"/>
    </row>
    <row r="51" spans="1:10" s="6" customFormat="1" ht="15" customHeight="1" x14ac:dyDescent="0.2">
      <c r="A51" s="21"/>
      <c r="B51" s="21"/>
      <c r="C51" s="21"/>
      <c r="D51" s="3"/>
      <c r="E51" s="3"/>
      <c r="F51" s="4"/>
      <c r="H51" s="22"/>
      <c r="I51" s="22"/>
      <c r="J51" s="4"/>
    </row>
    <row r="52" spans="1:10" s="6" customFormat="1" ht="15" customHeight="1" x14ac:dyDescent="0.2">
      <c r="A52" s="21"/>
      <c r="B52" s="21"/>
      <c r="C52" s="21"/>
      <c r="D52" s="3"/>
      <c r="E52" s="3"/>
      <c r="F52" s="4"/>
      <c r="H52" s="22"/>
      <c r="I52" s="22"/>
      <c r="J52" s="4"/>
    </row>
    <row r="53" spans="1:10" s="6" customFormat="1" ht="15" customHeight="1" x14ac:dyDescent="0.2">
      <c r="A53" s="21"/>
      <c r="B53" s="21"/>
      <c r="C53" s="21"/>
      <c r="D53" s="3"/>
      <c r="E53" s="3"/>
      <c r="F53" s="4"/>
      <c r="H53" s="22"/>
      <c r="I53" s="22"/>
      <c r="J53" s="4"/>
    </row>
    <row r="54" spans="1:10" s="6" customFormat="1" ht="15" customHeight="1" x14ac:dyDescent="0.2">
      <c r="A54" s="21"/>
      <c r="B54" s="21"/>
      <c r="C54" s="21"/>
      <c r="D54" s="3"/>
      <c r="E54" s="3"/>
      <c r="F54" s="4"/>
      <c r="H54" s="22"/>
      <c r="I54" s="22"/>
      <c r="J54" s="4"/>
    </row>
    <row r="55" spans="1:10" s="6" customFormat="1" ht="15" customHeight="1" x14ac:dyDescent="0.2">
      <c r="A55" s="21"/>
      <c r="B55" s="21"/>
      <c r="C55" s="21"/>
      <c r="D55" s="3"/>
      <c r="E55" s="3"/>
      <c r="F55" s="4"/>
      <c r="H55" s="22"/>
      <c r="I55" s="22"/>
      <c r="J55" s="4"/>
    </row>
    <row r="56" spans="1:10" s="6" customFormat="1" ht="15" customHeight="1" x14ac:dyDescent="0.2">
      <c r="A56" s="21"/>
      <c r="B56" s="21"/>
      <c r="C56" s="21"/>
      <c r="D56" s="3"/>
      <c r="E56" s="3"/>
      <c r="F56" s="4"/>
      <c r="H56" s="22"/>
      <c r="I56" s="22"/>
      <c r="J56" s="4"/>
    </row>
    <row r="57" spans="1:10" s="6" customFormat="1" ht="15" customHeight="1" x14ac:dyDescent="0.2">
      <c r="A57" s="21"/>
      <c r="B57" s="21"/>
      <c r="C57" s="21"/>
      <c r="D57" s="3"/>
      <c r="E57" s="3"/>
      <c r="F57" s="4"/>
      <c r="H57" s="22"/>
      <c r="I57" s="22"/>
      <c r="J57" s="4"/>
    </row>
    <row r="58" spans="1:10" s="6" customFormat="1" ht="15" customHeight="1" x14ac:dyDescent="0.2">
      <c r="A58" s="21"/>
      <c r="B58" s="21"/>
      <c r="C58" s="21"/>
      <c r="D58" s="3"/>
      <c r="E58" s="3"/>
      <c r="F58" s="4"/>
      <c r="H58" s="22"/>
      <c r="I58" s="22"/>
      <c r="J58" s="4"/>
    </row>
    <row r="59" spans="1:10" s="6" customFormat="1" ht="15" customHeight="1" x14ac:dyDescent="0.2">
      <c r="A59" s="21"/>
      <c r="B59" s="21"/>
      <c r="C59" s="21"/>
      <c r="D59" s="3"/>
      <c r="E59" s="3"/>
      <c r="F59" s="4"/>
      <c r="H59" s="22"/>
      <c r="I59" s="22"/>
      <c r="J59" s="4"/>
    </row>
    <row r="60" spans="1:10" s="6" customFormat="1" ht="15" customHeight="1" x14ac:dyDescent="0.2">
      <c r="A60" s="21"/>
      <c r="B60" s="21"/>
      <c r="C60" s="21"/>
      <c r="D60" s="3"/>
      <c r="E60" s="3"/>
      <c r="F60" s="4"/>
      <c r="H60" s="22"/>
      <c r="I60" s="22"/>
      <c r="J60" s="4"/>
    </row>
    <row r="61" spans="1:10" s="6" customFormat="1" ht="15" customHeight="1" x14ac:dyDescent="0.2">
      <c r="A61" s="21"/>
      <c r="B61" s="21"/>
      <c r="C61" s="21"/>
      <c r="D61" s="3"/>
      <c r="E61" s="3"/>
      <c r="F61" s="4"/>
      <c r="H61" s="22"/>
      <c r="I61" s="22"/>
      <c r="J61" s="4"/>
    </row>
    <row r="62" spans="1:10" s="6" customFormat="1" ht="15" customHeight="1" x14ac:dyDescent="0.2">
      <c r="A62" s="21"/>
      <c r="B62" s="21"/>
      <c r="C62" s="21"/>
      <c r="D62" s="3"/>
      <c r="E62" s="3"/>
      <c r="F62" s="4"/>
      <c r="H62" s="22"/>
      <c r="I62" s="22"/>
      <c r="J62" s="4"/>
    </row>
    <row r="63" spans="1:10" s="6" customFormat="1" ht="15" customHeight="1" x14ac:dyDescent="0.2">
      <c r="A63" s="21"/>
      <c r="B63" s="21"/>
      <c r="C63" s="21"/>
      <c r="D63" s="3"/>
      <c r="E63" s="3"/>
      <c r="F63" s="4"/>
      <c r="H63" s="22"/>
      <c r="I63" s="22"/>
      <c r="J63" s="4"/>
    </row>
    <row r="64" spans="1:10" s="6" customFormat="1" ht="15" customHeight="1" x14ac:dyDescent="0.2">
      <c r="A64" s="21"/>
      <c r="B64" s="21"/>
      <c r="C64" s="21"/>
      <c r="D64" s="3"/>
      <c r="E64" s="3"/>
      <c r="F64" s="4"/>
      <c r="H64" s="22"/>
      <c r="I64" s="22"/>
      <c r="J64" s="4"/>
    </row>
    <row r="65" spans="1:10" s="6" customFormat="1" ht="15" customHeight="1" x14ac:dyDescent="0.2">
      <c r="A65" s="21"/>
      <c r="B65" s="21"/>
      <c r="C65" s="21"/>
      <c r="D65" s="3"/>
      <c r="E65" s="3"/>
      <c r="F65" s="4"/>
      <c r="H65" s="22"/>
      <c r="I65" s="22"/>
      <c r="J65" s="4"/>
    </row>
    <row r="66" spans="1:10" s="6" customFormat="1" ht="15" customHeight="1" x14ac:dyDescent="0.2">
      <c r="A66" s="21"/>
      <c r="B66" s="21"/>
      <c r="C66" s="21"/>
      <c r="D66" s="3"/>
      <c r="E66" s="3"/>
      <c r="F66" s="4"/>
      <c r="H66" s="22"/>
      <c r="I66" s="22"/>
      <c r="J66" s="4"/>
    </row>
    <row r="67" spans="1:10" s="6" customFormat="1" ht="15" customHeight="1" x14ac:dyDescent="0.2">
      <c r="A67" s="21"/>
      <c r="B67" s="21"/>
      <c r="C67" s="21"/>
      <c r="D67" s="3"/>
      <c r="E67" s="3"/>
      <c r="F67" s="4"/>
      <c r="H67" s="22"/>
      <c r="I67" s="22"/>
      <c r="J67" s="4"/>
    </row>
    <row r="68" spans="1:10" s="6" customFormat="1" ht="15" customHeight="1" x14ac:dyDescent="0.2">
      <c r="A68" s="21"/>
      <c r="B68" s="21"/>
      <c r="C68" s="21"/>
      <c r="D68" s="3"/>
      <c r="E68" s="3"/>
      <c r="F68" s="4"/>
      <c r="H68" s="22"/>
      <c r="I68" s="22"/>
      <c r="J68" s="4"/>
    </row>
    <row r="69" spans="1:10" s="6" customFormat="1" ht="15" customHeight="1" x14ac:dyDescent="0.2">
      <c r="A69" s="21"/>
      <c r="B69" s="21"/>
      <c r="C69" s="21"/>
      <c r="D69" s="3"/>
      <c r="E69" s="3"/>
      <c r="F69" s="4"/>
      <c r="H69" s="22"/>
      <c r="I69" s="22"/>
      <c r="J69" s="4"/>
    </row>
    <row r="70" spans="1:10" s="6" customFormat="1" ht="15" customHeight="1" x14ac:dyDescent="0.2">
      <c r="A70" s="21"/>
      <c r="B70" s="21"/>
      <c r="C70" s="21"/>
      <c r="D70" s="3"/>
      <c r="E70" s="3"/>
      <c r="F70" s="4"/>
      <c r="H70" s="22"/>
      <c r="I70" s="22"/>
      <c r="J70" s="4"/>
    </row>
    <row r="71" spans="1:10" s="6" customFormat="1" ht="15" customHeight="1" x14ac:dyDescent="0.2">
      <c r="A71" s="21"/>
      <c r="B71" s="21"/>
      <c r="C71" s="21"/>
      <c r="D71" s="3"/>
      <c r="E71" s="3"/>
      <c r="F71" s="4"/>
      <c r="H71" s="22"/>
      <c r="I71" s="22"/>
      <c r="J71" s="4"/>
    </row>
    <row r="72" spans="1:10" s="6" customFormat="1" ht="15" customHeight="1" x14ac:dyDescent="0.2">
      <c r="A72" s="21"/>
      <c r="B72" s="21"/>
      <c r="C72" s="21"/>
      <c r="D72" s="3"/>
      <c r="E72" s="3"/>
      <c r="F72" s="4"/>
      <c r="H72" s="22"/>
      <c r="I72" s="22"/>
      <c r="J72" s="4"/>
    </row>
    <row r="73" spans="1:10" s="6" customFormat="1" ht="15" customHeight="1" x14ac:dyDescent="0.2">
      <c r="A73" s="21"/>
      <c r="B73" s="21"/>
      <c r="C73" s="21"/>
      <c r="D73" s="3"/>
      <c r="E73" s="3"/>
      <c r="F73" s="4"/>
      <c r="H73" s="22"/>
      <c r="I73" s="22"/>
      <c r="J73" s="4"/>
    </row>
    <row r="74" spans="1:10" s="6" customFormat="1" ht="15" customHeight="1" x14ac:dyDescent="0.2">
      <c r="A74" s="21"/>
      <c r="B74" s="21"/>
      <c r="C74" s="21"/>
      <c r="D74" s="3"/>
      <c r="E74" s="3"/>
      <c r="F74" s="4"/>
      <c r="H74" s="22"/>
      <c r="I74" s="22"/>
      <c r="J74" s="4"/>
    </row>
    <row r="75" spans="1:10" s="6" customFormat="1" ht="15" customHeight="1" x14ac:dyDescent="0.2">
      <c r="A75" s="21"/>
      <c r="B75" s="21"/>
      <c r="C75" s="21"/>
      <c r="D75" s="3"/>
      <c r="E75" s="3"/>
      <c r="F75" s="4"/>
      <c r="H75" s="22"/>
      <c r="I75" s="22"/>
      <c r="J75" s="4"/>
    </row>
    <row r="76" spans="1:10" s="6" customFormat="1" ht="15" customHeight="1" x14ac:dyDescent="0.2">
      <c r="A76" s="21"/>
      <c r="B76" s="21"/>
      <c r="C76" s="21"/>
      <c r="D76" s="3"/>
      <c r="E76" s="3"/>
      <c r="F76" s="4"/>
      <c r="H76" s="22"/>
      <c r="I76" s="22"/>
      <c r="J76" s="4"/>
    </row>
    <row r="77" spans="1:10" s="6" customFormat="1" ht="15" customHeight="1" x14ac:dyDescent="0.2">
      <c r="A77" s="21"/>
      <c r="B77" s="21"/>
      <c r="C77" s="21"/>
      <c r="D77" s="3"/>
      <c r="E77" s="3"/>
      <c r="F77" s="4"/>
      <c r="H77" s="22"/>
      <c r="I77" s="22"/>
      <c r="J77" s="4"/>
    </row>
    <row r="78" spans="1:10" s="6" customFormat="1" ht="15" customHeight="1" x14ac:dyDescent="0.2">
      <c r="A78" s="21"/>
      <c r="B78" s="21"/>
      <c r="C78" s="21"/>
      <c r="D78" s="3"/>
      <c r="E78" s="3"/>
      <c r="F78" s="4"/>
      <c r="H78" s="22"/>
      <c r="I78" s="22"/>
      <c r="J78" s="4"/>
    </row>
    <row r="79" spans="1:10" s="6" customFormat="1" ht="15" customHeight="1" x14ac:dyDescent="0.2">
      <c r="A79" s="21"/>
      <c r="B79" s="21"/>
      <c r="C79" s="21"/>
      <c r="D79" s="3"/>
      <c r="E79" s="3"/>
      <c r="F79" s="4"/>
      <c r="H79" s="22"/>
      <c r="I79" s="22"/>
      <c r="J79" s="4"/>
    </row>
    <row r="80" spans="1:10" s="6" customFormat="1" ht="15" customHeight="1" x14ac:dyDescent="0.2">
      <c r="A80" s="21"/>
      <c r="B80" s="21"/>
      <c r="C80" s="21"/>
      <c r="D80" s="3"/>
      <c r="E80" s="3"/>
      <c r="F80" s="4"/>
      <c r="H80" s="22"/>
      <c r="I80" s="22"/>
      <c r="J80" s="4"/>
    </row>
    <row r="81" spans="1:10" s="6" customFormat="1" ht="15" customHeight="1" x14ac:dyDescent="0.2">
      <c r="A81" s="21"/>
      <c r="B81" s="21"/>
      <c r="C81" s="21"/>
      <c r="D81" s="3"/>
      <c r="E81" s="3"/>
      <c r="F81" s="4"/>
      <c r="H81" s="22"/>
      <c r="I81" s="22"/>
      <c r="J81" s="4"/>
    </row>
    <row r="82" spans="1:10" s="6" customFormat="1" ht="15" customHeight="1" x14ac:dyDescent="0.2">
      <c r="A82" s="21"/>
      <c r="B82" s="21"/>
      <c r="C82" s="21"/>
      <c r="D82" s="3"/>
      <c r="E82" s="3"/>
      <c r="F82" s="4"/>
      <c r="H82" s="22"/>
      <c r="I82" s="22"/>
      <c r="J82" s="4"/>
    </row>
    <row r="83" spans="1:10" s="6" customFormat="1" ht="15" customHeight="1" x14ac:dyDescent="0.2">
      <c r="A83" s="21"/>
      <c r="B83" s="21"/>
      <c r="C83" s="21"/>
      <c r="D83" s="3"/>
      <c r="E83" s="3"/>
      <c r="F83" s="4"/>
      <c r="H83" s="22"/>
      <c r="I83" s="22"/>
      <c r="J83" s="4"/>
    </row>
    <row r="84" spans="1:10" s="6" customFormat="1" ht="15" customHeight="1" x14ac:dyDescent="0.2">
      <c r="A84" s="21"/>
      <c r="B84" s="21"/>
      <c r="C84" s="21"/>
      <c r="D84" s="3"/>
      <c r="E84" s="3"/>
      <c r="F84" s="4"/>
      <c r="H84" s="22"/>
      <c r="I84" s="22"/>
      <c r="J84" s="4"/>
    </row>
    <row r="85" spans="1:10" s="6" customFormat="1" ht="15" customHeight="1" x14ac:dyDescent="0.2">
      <c r="A85" s="21"/>
      <c r="B85" s="21"/>
      <c r="C85" s="21"/>
      <c r="D85" s="3"/>
      <c r="E85" s="3"/>
      <c r="F85" s="4"/>
      <c r="H85" s="22"/>
      <c r="I85" s="22"/>
      <c r="J85" s="4"/>
    </row>
    <row r="86" spans="1:10" s="6" customFormat="1" ht="15" customHeight="1" x14ac:dyDescent="0.2">
      <c r="A86" s="21"/>
      <c r="B86" s="21"/>
      <c r="C86" s="21"/>
      <c r="D86" s="3"/>
      <c r="E86" s="3"/>
      <c r="F86" s="4"/>
      <c r="H86" s="22"/>
      <c r="I86" s="22"/>
      <c r="J86" s="4"/>
    </row>
    <row r="87" spans="1:10" s="6" customFormat="1" ht="15" customHeight="1" x14ac:dyDescent="0.2">
      <c r="A87" s="21"/>
      <c r="B87" s="21"/>
      <c r="C87" s="21"/>
      <c r="D87" s="3"/>
      <c r="E87" s="3"/>
      <c r="F87" s="4"/>
      <c r="H87" s="22"/>
      <c r="I87" s="22"/>
      <c r="J87" s="4"/>
    </row>
    <row r="88" spans="1:10" s="6" customFormat="1" ht="15" customHeight="1" x14ac:dyDescent="0.2">
      <c r="A88" s="21"/>
      <c r="B88" s="21"/>
      <c r="C88" s="21"/>
      <c r="D88" s="3"/>
      <c r="E88" s="3"/>
      <c r="F88" s="4"/>
      <c r="H88" s="22"/>
      <c r="I88" s="22"/>
      <c r="J88" s="4"/>
    </row>
    <row r="89" spans="1:10" s="6" customFormat="1" ht="15" customHeight="1" x14ac:dyDescent="0.2">
      <c r="A89" s="21"/>
      <c r="B89" s="21"/>
      <c r="C89" s="21"/>
      <c r="D89" s="3"/>
      <c r="E89" s="3"/>
      <c r="F89" s="4"/>
      <c r="H89" s="22"/>
      <c r="I89" s="22"/>
      <c r="J89" s="4"/>
    </row>
    <row r="90" spans="1:10" s="6" customFormat="1" ht="15" customHeight="1" x14ac:dyDescent="0.2">
      <c r="A90" s="21"/>
      <c r="B90" s="21"/>
      <c r="C90" s="21"/>
      <c r="D90" s="3"/>
      <c r="E90" s="3"/>
      <c r="F90" s="4"/>
      <c r="H90" s="22"/>
      <c r="I90" s="22"/>
      <c r="J90" s="4"/>
    </row>
    <row r="91" spans="1:10" s="6" customFormat="1" ht="15" customHeight="1" x14ac:dyDescent="0.2">
      <c r="A91" s="21"/>
      <c r="B91" s="21"/>
      <c r="C91" s="21"/>
      <c r="D91" s="3"/>
      <c r="E91" s="3"/>
      <c r="F91" s="4"/>
      <c r="H91" s="22"/>
      <c r="I91" s="22"/>
      <c r="J91" s="4"/>
    </row>
    <row r="92" spans="1:10" s="6" customFormat="1" ht="15" customHeight="1" x14ac:dyDescent="0.2">
      <c r="A92" s="21"/>
      <c r="B92" s="21"/>
      <c r="C92" s="21"/>
      <c r="D92" s="3"/>
      <c r="E92" s="3"/>
      <c r="F92" s="4"/>
      <c r="H92" s="22"/>
      <c r="I92" s="22"/>
      <c r="J92" s="4"/>
    </row>
    <row r="93" spans="1:10" s="6" customFormat="1" ht="15" customHeight="1" x14ac:dyDescent="0.2">
      <c r="A93" s="21"/>
      <c r="B93" s="21"/>
      <c r="C93" s="21"/>
      <c r="D93" s="3"/>
      <c r="E93" s="3"/>
      <c r="F93" s="4"/>
      <c r="H93" s="22"/>
      <c r="I93" s="22"/>
      <c r="J93" s="4"/>
    </row>
    <row r="94" spans="1:10" s="6" customFormat="1" ht="15" customHeight="1" x14ac:dyDescent="0.2">
      <c r="A94" s="21"/>
      <c r="B94" s="21"/>
      <c r="C94" s="21"/>
      <c r="D94" s="3"/>
      <c r="E94" s="3"/>
      <c r="F94" s="4"/>
      <c r="H94" s="22"/>
      <c r="I94" s="22"/>
      <c r="J94" s="4"/>
    </row>
    <row r="95" spans="1:10" s="6" customFormat="1" ht="15" customHeight="1" x14ac:dyDescent="0.2">
      <c r="A95" s="21"/>
      <c r="B95" s="21"/>
      <c r="C95" s="21"/>
      <c r="D95" s="3"/>
      <c r="E95" s="3"/>
      <c r="F95" s="4"/>
      <c r="H95" s="22"/>
      <c r="I95" s="22"/>
      <c r="J95" s="4"/>
    </row>
    <row r="96" spans="1:10" s="6" customFormat="1" ht="15" customHeight="1" x14ac:dyDescent="0.2">
      <c r="A96" s="21"/>
      <c r="B96" s="21"/>
      <c r="C96" s="21"/>
      <c r="D96" s="3"/>
      <c r="E96" s="3"/>
      <c r="F96" s="4"/>
      <c r="H96" s="22"/>
      <c r="I96" s="22"/>
      <c r="J96" s="4"/>
    </row>
    <row r="97" spans="1:10" s="6" customFormat="1" ht="15" customHeight="1" x14ac:dyDescent="0.2">
      <c r="A97" s="21"/>
      <c r="B97" s="21"/>
      <c r="C97" s="21"/>
      <c r="D97" s="3"/>
      <c r="E97" s="3"/>
      <c r="F97" s="4"/>
      <c r="H97" s="22"/>
      <c r="I97" s="22"/>
      <c r="J97" s="4"/>
    </row>
    <row r="98" spans="1:10" s="6" customFormat="1" ht="15" customHeight="1" x14ac:dyDescent="0.2">
      <c r="A98" s="21"/>
      <c r="B98" s="21"/>
      <c r="C98" s="21"/>
      <c r="D98" s="3"/>
      <c r="E98" s="3"/>
      <c r="F98" s="4"/>
      <c r="H98" s="22"/>
      <c r="I98" s="22"/>
      <c r="J98" s="4"/>
    </row>
    <row r="99" spans="1:10" s="6" customFormat="1" ht="15" customHeight="1" x14ac:dyDescent="0.2">
      <c r="A99" s="21"/>
      <c r="B99" s="21"/>
      <c r="C99" s="21" t="s">
        <v>108</v>
      </c>
      <c r="D99" s="3">
        <f>SUMIF($J$8:$J$14,"="&amp;$C99,$D$8:$D$14)</f>
        <v>2687</v>
      </c>
      <c r="E99" s="3">
        <f t="shared" ref="E99:G102" si="0">SUMIF($J$8:$J$14,"="&amp;$C99,E$8:E$14)</f>
        <v>1447</v>
      </c>
      <c r="F99" s="3">
        <f t="shared" si="0"/>
        <v>1146</v>
      </c>
      <c r="G99" s="3">
        <f t="shared" si="0"/>
        <v>-301</v>
      </c>
      <c r="H99" s="22"/>
      <c r="I99" s="22"/>
      <c r="J99" s="4"/>
    </row>
    <row r="100" spans="1:10" s="6" customFormat="1" ht="15" customHeight="1" x14ac:dyDescent="0.2">
      <c r="A100" s="21"/>
      <c r="B100" s="21"/>
      <c r="C100" s="21" t="s">
        <v>148</v>
      </c>
      <c r="D100" s="3">
        <f>SUMIF($J$8:$J$14,"="&amp;$C100,$D$8:$D$14)</f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22"/>
      <c r="I100" s="22"/>
      <c r="J100" s="4"/>
    </row>
    <row r="101" spans="1:10" s="6" customFormat="1" ht="15" customHeight="1" x14ac:dyDescent="0.2">
      <c r="A101" s="21"/>
      <c r="B101" s="21"/>
      <c r="C101" s="21" t="s">
        <v>174</v>
      </c>
      <c r="D101" s="3">
        <f>SUMIF($J$8:$J$14,"="&amp;$C101,$D$8:$D$14)</f>
        <v>0</v>
      </c>
      <c r="E101" s="3">
        <f t="shared" si="0"/>
        <v>0</v>
      </c>
      <c r="F101" s="3">
        <f t="shared" si="0"/>
        <v>0</v>
      </c>
      <c r="G101" s="3">
        <f t="shared" si="0"/>
        <v>0</v>
      </c>
      <c r="H101" s="22"/>
      <c r="I101" s="22"/>
      <c r="J101" s="4"/>
    </row>
    <row r="102" spans="1:10" s="6" customFormat="1" ht="15" customHeight="1" x14ac:dyDescent="0.2">
      <c r="A102" s="21"/>
      <c r="B102" s="21"/>
      <c r="C102" s="21" t="s">
        <v>110</v>
      </c>
      <c r="D102" s="3">
        <f>SUMIF($J$8:$J$14,"="&amp;$C102,$D$8:$D$14)</f>
        <v>0</v>
      </c>
      <c r="E102" s="3">
        <f t="shared" si="0"/>
        <v>0</v>
      </c>
      <c r="F102" s="3">
        <f t="shared" si="0"/>
        <v>0</v>
      </c>
      <c r="G102" s="3">
        <f t="shared" si="0"/>
        <v>0</v>
      </c>
      <c r="H102" s="22"/>
      <c r="I102" s="22"/>
      <c r="J102" s="4"/>
    </row>
    <row r="103" spans="1:10" s="6" customFormat="1" ht="15" customHeight="1" x14ac:dyDescent="0.2">
      <c r="A103" s="21"/>
      <c r="B103" s="21"/>
      <c r="C103" s="21"/>
      <c r="D103" s="3"/>
      <c r="E103" s="3"/>
      <c r="F103" s="4"/>
      <c r="H103" s="22"/>
      <c r="I103" s="22"/>
      <c r="J103" s="4"/>
    </row>
    <row r="104" spans="1:10" s="6" customFormat="1" ht="15" customHeight="1" x14ac:dyDescent="0.2">
      <c r="A104" s="21"/>
      <c r="B104" s="21"/>
      <c r="C104" s="21"/>
      <c r="D104" s="3"/>
      <c r="E104" s="3"/>
      <c r="F104" s="4"/>
      <c r="H104" s="22"/>
      <c r="I104" s="22"/>
      <c r="J104" s="4"/>
    </row>
    <row r="105" spans="1:10" s="6" customFormat="1" ht="15" customHeight="1" x14ac:dyDescent="0.2">
      <c r="A105" s="21"/>
      <c r="B105" s="21"/>
      <c r="C105" s="21"/>
      <c r="D105" s="3"/>
      <c r="E105" s="3"/>
      <c r="F105" s="4"/>
      <c r="H105" s="22"/>
      <c r="I105" s="22"/>
      <c r="J105" s="4"/>
    </row>
    <row r="106" spans="1:10" s="6" customFormat="1" ht="15" customHeight="1" x14ac:dyDescent="0.2">
      <c r="A106" s="21"/>
      <c r="B106" s="21"/>
      <c r="C106" s="21"/>
      <c r="D106" s="3"/>
      <c r="E106" s="3"/>
      <c r="F106" s="4"/>
      <c r="H106" s="22"/>
      <c r="I106" s="22"/>
      <c r="J106" s="4"/>
    </row>
    <row r="107" spans="1:10" s="6" customFormat="1" ht="15" customHeight="1" x14ac:dyDescent="0.2">
      <c r="A107" s="21"/>
      <c r="B107" s="21"/>
      <c r="C107" s="21"/>
      <c r="D107" s="3"/>
      <c r="E107" s="3"/>
      <c r="F107" s="4"/>
      <c r="H107" s="22"/>
      <c r="I107" s="22"/>
      <c r="J107" s="4"/>
    </row>
    <row r="108" spans="1:10" s="6" customFormat="1" ht="15" customHeight="1" x14ac:dyDescent="0.2">
      <c r="A108" s="21"/>
      <c r="B108" s="21"/>
      <c r="C108" s="21"/>
      <c r="D108" s="3"/>
      <c r="E108" s="3"/>
      <c r="F108" s="4"/>
      <c r="H108" s="22"/>
      <c r="I108" s="22"/>
      <c r="J108" s="4"/>
    </row>
    <row r="109" spans="1:10" s="6" customFormat="1" ht="15" customHeight="1" x14ac:dyDescent="0.2">
      <c r="A109" s="21"/>
      <c r="B109" s="21"/>
      <c r="C109" s="21"/>
      <c r="D109" s="3"/>
      <c r="E109" s="3"/>
      <c r="F109" s="4"/>
      <c r="H109" s="22"/>
      <c r="I109" s="22"/>
      <c r="J109" s="4"/>
    </row>
    <row r="110" spans="1:10" s="6" customFormat="1" ht="15" customHeight="1" x14ac:dyDescent="0.2">
      <c r="A110" s="21"/>
      <c r="B110" s="21"/>
      <c r="C110" s="21"/>
      <c r="D110" s="3"/>
      <c r="E110" s="3"/>
      <c r="F110" s="4"/>
      <c r="H110" s="22"/>
      <c r="I110" s="22"/>
      <c r="J110" s="4"/>
    </row>
    <row r="111" spans="1:10" s="6" customFormat="1" ht="15" customHeight="1" x14ac:dyDescent="0.2">
      <c r="A111" s="21"/>
      <c r="B111" s="21"/>
      <c r="C111" s="21"/>
      <c r="D111" s="3"/>
      <c r="E111" s="3"/>
      <c r="F111" s="4"/>
      <c r="H111" s="22"/>
      <c r="I111" s="22"/>
      <c r="J111" s="4"/>
    </row>
    <row r="112" spans="1:10" s="6" customFormat="1" ht="15" customHeight="1" x14ac:dyDescent="0.2">
      <c r="A112" s="21"/>
      <c r="B112" s="21"/>
      <c r="C112" s="21"/>
      <c r="D112" s="3"/>
      <c r="E112" s="3"/>
      <c r="F112" s="4"/>
      <c r="H112" s="22"/>
      <c r="I112" s="22"/>
      <c r="J112" s="4"/>
    </row>
    <row r="113" spans="1:10" s="6" customFormat="1" ht="15" customHeight="1" x14ac:dyDescent="0.2">
      <c r="A113" s="21"/>
      <c r="B113" s="21"/>
      <c r="C113" s="21"/>
      <c r="D113" s="3"/>
      <c r="E113" s="3"/>
      <c r="F113" s="4"/>
      <c r="H113" s="22"/>
      <c r="I113" s="22"/>
      <c r="J113" s="4"/>
    </row>
    <row r="114" spans="1:10" s="6" customFormat="1" ht="15" customHeight="1" x14ac:dyDescent="0.2">
      <c r="A114" s="21"/>
      <c r="B114" s="21"/>
      <c r="C114" s="21"/>
      <c r="D114" s="3"/>
      <c r="E114" s="3"/>
      <c r="F114" s="4"/>
      <c r="H114" s="22"/>
      <c r="I114" s="22"/>
      <c r="J114" s="4"/>
    </row>
    <row r="115" spans="1:10" s="6" customFormat="1" ht="15" customHeight="1" x14ac:dyDescent="0.2">
      <c r="A115" s="21"/>
      <c r="B115" s="21"/>
      <c r="C115" s="21"/>
      <c r="D115" s="3"/>
      <c r="E115" s="3"/>
      <c r="F115" s="4"/>
      <c r="H115" s="22"/>
      <c r="I115" s="22"/>
      <c r="J115" s="4"/>
    </row>
    <row r="116" spans="1:10" s="6" customFormat="1" ht="15" customHeight="1" x14ac:dyDescent="0.2">
      <c r="A116" s="21"/>
      <c r="B116" s="21"/>
      <c r="C116" s="21"/>
      <c r="D116" s="3"/>
      <c r="E116" s="3"/>
      <c r="F116" s="4"/>
      <c r="H116" s="22"/>
      <c r="I116" s="22"/>
      <c r="J116" s="4"/>
    </row>
    <row r="117" spans="1:10" s="6" customFormat="1" ht="15" customHeight="1" x14ac:dyDescent="0.2">
      <c r="A117" s="21"/>
      <c r="B117" s="21"/>
      <c r="C117" s="21"/>
      <c r="D117" s="3"/>
      <c r="E117" s="3"/>
      <c r="F117" s="4"/>
      <c r="H117" s="22"/>
      <c r="I117" s="22"/>
      <c r="J117" s="4"/>
    </row>
    <row r="118" spans="1:10" s="6" customFormat="1" ht="15" customHeight="1" x14ac:dyDescent="0.2">
      <c r="A118" s="21"/>
      <c r="B118" s="21"/>
      <c r="C118" s="21"/>
      <c r="D118" s="3"/>
      <c r="E118" s="3"/>
      <c r="F118" s="4"/>
      <c r="H118" s="22"/>
      <c r="I118" s="22"/>
      <c r="J118" s="4"/>
    </row>
    <row r="119" spans="1:10" s="6" customFormat="1" ht="15" customHeight="1" x14ac:dyDescent="0.2">
      <c r="A119" s="21"/>
      <c r="B119" s="21"/>
      <c r="C119" s="21"/>
      <c r="D119" s="3"/>
      <c r="E119" s="3"/>
      <c r="F119" s="4"/>
      <c r="H119" s="22"/>
      <c r="I119" s="22"/>
      <c r="J119" s="4"/>
    </row>
    <row r="120" spans="1:10" s="6" customFormat="1" ht="15" customHeight="1" x14ac:dyDescent="0.2">
      <c r="A120" s="21"/>
      <c r="B120" s="21"/>
      <c r="C120" s="21"/>
      <c r="D120" s="3"/>
      <c r="E120" s="3"/>
      <c r="F120" s="4"/>
      <c r="H120" s="22"/>
      <c r="I120" s="22"/>
      <c r="J120" s="4"/>
    </row>
    <row r="121" spans="1:10" s="6" customFormat="1" ht="15" customHeight="1" x14ac:dyDescent="0.2">
      <c r="A121" s="21"/>
      <c r="B121" s="21"/>
      <c r="C121" s="21"/>
      <c r="D121" s="3"/>
      <c r="E121" s="3"/>
      <c r="F121" s="4"/>
      <c r="H121" s="22"/>
      <c r="I121" s="22"/>
      <c r="J121" s="4"/>
    </row>
    <row r="122" spans="1:10" s="6" customFormat="1" ht="15" customHeight="1" x14ac:dyDescent="0.2">
      <c r="A122" s="21"/>
      <c r="B122" s="21"/>
      <c r="C122" s="21"/>
      <c r="D122" s="3"/>
      <c r="E122" s="3"/>
      <c r="F122" s="4"/>
      <c r="H122" s="22"/>
      <c r="I122" s="22"/>
      <c r="J122" s="4"/>
    </row>
    <row r="123" spans="1:10" s="6" customFormat="1" ht="15" customHeight="1" x14ac:dyDescent="0.2">
      <c r="A123" s="21"/>
      <c r="B123" s="21"/>
      <c r="C123" s="21"/>
      <c r="D123" s="3"/>
      <c r="E123" s="3"/>
      <c r="F123" s="4"/>
      <c r="H123" s="22"/>
      <c r="I123" s="22"/>
      <c r="J123" s="4"/>
    </row>
    <row r="124" spans="1:10" s="6" customFormat="1" ht="15" customHeight="1" x14ac:dyDescent="0.2">
      <c r="A124" s="21"/>
      <c r="B124" s="21"/>
      <c r="C124" s="21"/>
      <c r="D124" s="3"/>
      <c r="E124" s="3"/>
      <c r="F124" s="4"/>
      <c r="H124" s="22"/>
      <c r="I124" s="22"/>
      <c r="J124" s="4"/>
    </row>
    <row r="125" spans="1:10" s="6" customFormat="1" ht="15" customHeight="1" x14ac:dyDescent="0.2">
      <c r="A125" s="21"/>
      <c r="B125" s="21"/>
      <c r="C125" s="21"/>
      <c r="D125" s="3"/>
      <c r="E125" s="3"/>
      <c r="F125" s="4"/>
      <c r="H125" s="22"/>
      <c r="I125" s="22"/>
      <c r="J125" s="4"/>
    </row>
    <row r="126" spans="1:10" s="6" customFormat="1" ht="15" customHeight="1" x14ac:dyDescent="0.2">
      <c r="A126" s="21"/>
      <c r="B126" s="21"/>
      <c r="C126" s="21"/>
      <c r="D126" s="3"/>
      <c r="E126" s="3"/>
      <c r="F126" s="4"/>
      <c r="H126" s="22"/>
      <c r="I126" s="22"/>
      <c r="J126" s="4"/>
    </row>
    <row r="127" spans="1:10" s="6" customFormat="1" ht="15" customHeight="1" x14ac:dyDescent="0.2">
      <c r="A127" s="21"/>
      <c r="B127" s="21"/>
      <c r="C127" s="21"/>
      <c r="D127" s="3"/>
      <c r="E127" s="3"/>
      <c r="F127" s="4"/>
      <c r="H127" s="22"/>
      <c r="I127" s="22"/>
      <c r="J127" s="4"/>
    </row>
    <row r="128" spans="1:10" s="6" customFormat="1" ht="15" customHeight="1" x14ac:dyDescent="0.2">
      <c r="A128" s="21"/>
      <c r="B128" s="21"/>
      <c r="C128" s="21"/>
      <c r="D128" s="3"/>
      <c r="E128" s="3"/>
      <c r="F128" s="4"/>
      <c r="H128" s="22"/>
      <c r="I128" s="22"/>
      <c r="J128" s="4"/>
    </row>
    <row r="129" spans="1:10" s="6" customFormat="1" ht="15" customHeight="1" x14ac:dyDescent="0.2">
      <c r="A129" s="21"/>
      <c r="B129" s="21"/>
      <c r="C129" s="21"/>
      <c r="D129" s="3"/>
      <c r="E129" s="3"/>
      <c r="F129" s="4"/>
      <c r="H129" s="22"/>
      <c r="I129" s="22"/>
      <c r="J129" s="4"/>
    </row>
    <row r="130" spans="1:10" s="6" customFormat="1" ht="15" customHeight="1" x14ac:dyDescent="0.2">
      <c r="A130" s="21"/>
      <c r="B130" s="21"/>
      <c r="C130" s="21"/>
      <c r="D130" s="3"/>
      <c r="E130" s="3"/>
      <c r="F130" s="4"/>
      <c r="H130" s="22"/>
      <c r="I130" s="22"/>
      <c r="J130" s="4"/>
    </row>
    <row r="131" spans="1:10" s="6" customFormat="1" ht="15" customHeight="1" x14ac:dyDescent="0.2">
      <c r="A131" s="21"/>
      <c r="B131" s="21"/>
      <c r="C131" s="21"/>
      <c r="D131" s="3"/>
      <c r="E131" s="3"/>
      <c r="F131" s="4"/>
      <c r="H131" s="22"/>
      <c r="I131" s="22"/>
      <c r="J131" s="4"/>
    </row>
    <row r="132" spans="1:10" s="6" customFormat="1" ht="15" customHeight="1" x14ac:dyDescent="0.2">
      <c r="A132" s="21"/>
      <c r="B132" s="21"/>
      <c r="C132" s="21"/>
      <c r="D132" s="3"/>
      <c r="E132" s="3"/>
      <c r="F132" s="4"/>
      <c r="H132" s="22"/>
      <c r="I132" s="22"/>
      <c r="J132" s="4"/>
    </row>
    <row r="133" spans="1:10" s="6" customFormat="1" ht="15" customHeight="1" x14ac:dyDescent="0.2">
      <c r="A133" s="21"/>
      <c r="B133" s="21"/>
      <c r="C133" s="21"/>
      <c r="D133" s="3"/>
      <c r="E133" s="3"/>
      <c r="F133" s="4"/>
      <c r="H133" s="22"/>
      <c r="I133" s="22"/>
      <c r="J133" s="4"/>
    </row>
    <row r="134" spans="1:10" s="6" customFormat="1" ht="15" customHeight="1" x14ac:dyDescent="0.2">
      <c r="A134" s="21"/>
      <c r="B134" s="21"/>
      <c r="C134" s="21"/>
      <c r="D134" s="3"/>
      <c r="E134" s="3"/>
      <c r="F134" s="4"/>
      <c r="H134" s="22"/>
      <c r="I134" s="22"/>
      <c r="J134" s="4"/>
    </row>
    <row r="135" spans="1:10" s="6" customFormat="1" ht="15" customHeight="1" x14ac:dyDescent="0.2">
      <c r="A135" s="21"/>
      <c r="B135" s="21"/>
      <c r="C135" s="21"/>
      <c r="D135" s="3"/>
      <c r="E135" s="3"/>
      <c r="F135" s="4"/>
      <c r="H135" s="22"/>
      <c r="I135" s="22"/>
      <c r="J135" s="4"/>
    </row>
    <row r="136" spans="1:10" s="6" customFormat="1" ht="15" customHeight="1" x14ac:dyDescent="0.2">
      <c r="A136" s="21"/>
      <c r="B136" s="21"/>
      <c r="C136" s="21"/>
      <c r="D136" s="3"/>
      <c r="E136" s="3"/>
      <c r="F136" s="4"/>
      <c r="H136" s="22"/>
      <c r="I136" s="22"/>
      <c r="J136" s="4"/>
    </row>
    <row r="137" spans="1:10" s="6" customFormat="1" ht="15" customHeight="1" x14ac:dyDescent="0.2">
      <c r="A137" s="21"/>
      <c r="B137" s="21"/>
      <c r="C137" s="21"/>
      <c r="D137" s="3"/>
      <c r="E137" s="3"/>
      <c r="F137" s="4"/>
      <c r="H137" s="22"/>
      <c r="I137" s="22"/>
      <c r="J137" s="4"/>
    </row>
    <row r="138" spans="1:10" s="6" customFormat="1" ht="15" customHeight="1" x14ac:dyDescent="0.2">
      <c r="A138" s="21"/>
      <c r="B138" s="21"/>
      <c r="C138" s="21"/>
      <c r="D138" s="3"/>
      <c r="E138" s="3"/>
      <c r="F138" s="4"/>
      <c r="H138" s="22"/>
      <c r="I138" s="22"/>
      <c r="J138" s="4"/>
    </row>
    <row r="139" spans="1:10" s="6" customFormat="1" ht="15" customHeight="1" x14ac:dyDescent="0.2">
      <c r="A139" s="21"/>
      <c r="B139" s="21"/>
      <c r="C139" s="21"/>
      <c r="D139" s="3"/>
      <c r="E139" s="3"/>
      <c r="F139" s="4"/>
      <c r="H139" s="22"/>
      <c r="I139" s="22"/>
      <c r="J139" s="4"/>
    </row>
    <row r="140" spans="1:10" s="6" customFormat="1" ht="15" customHeight="1" x14ac:dyDescent="0.2">
      <c r="A140" s="21"/>
      <c r="B140" s="21"/>
      <c r="C140" s="21"/>
      <c r="D140" s="3"/>
      <c r="E140" s="3"/>
      <c r="F140" s="4"/>
      <c r="H140" s="22"/>
      <c r="I140" s="22"/>
      <c r="J140" s="4"/>
    </row>
    <row r="141" spans="1:10" s="6" customFormat="1" ht="15" customHeight="1" x14ac:dyDescent="0.2">
      <c r="A141" s="21"/>
      <c r="B141" s="21"/>
      <c r="C141" s="21"/>
      <c r="D141" s="3"/>
      <c r="E141" s="3"/>
      <c r="F141" s="4"/>
      <c r="H141" s="22"/>
      <c r="I141" s="22"/>
      <c r="J141" s="4"/>
    </row>
    <row r="142" spans="1:10" s="6" customFormat="1" ht="15" customHeight="1" x14ac:dyDescent="0.2">
      <c r="A142" s="21"/>
      <c r="B142" s="21"/>
      <c r="C142" s="21"/>
      <c r="D142" s="3"/>
      <c r="E142" s="3"/>
      <c r="F142" s="4"/>
      <c r="H142" s="22"/>
      <c r="I142" s="22"/>
      <c r="J142" s="4"/>
    </row>
    <row r="143" spans="1:10" s="6" customFormat="1" ht="15" customHeight="1" x14ac:dyDescent="0.2">
      <c r="A143" s="21"/>
      <c r="B143" s="21"/>
      <c r="C143" s="21"/>
      <c r="D143" s="3"/>
      <c r="E143" s="3"/>
      <c r="F143" s="4"/>
      <c r="H143" s="22"/>
      <c r="I143" s="22"/>
      <c r="J143" s="4"/>
    </row>
    <row r="144" spans="1:10" s="6" customFormat="1" ht="15" customHeight="1" x14ac:dyDescent="0.2">
      <c r="A144" s="21"/>
      <c r="B144" s="21"/>
      <c r="C144" s="21"/>
      <c r="D144" s="3"/>
      <c r="E144" s="3"/>
      <c r="F144" s="4"/>
      <c r="H144" s="22"/>
      <c r="I144" s="22"/>
      <c r="J144" s="4"/>
    </row>
    <row r="145" spans="1:10" s="6" customFormat="1" ht="15" customHeight="1" x14ac:dyDescent="0.2">
      <c r="A145" s="21"/>
      <c r="B145" s="21"/>
      <c r="C145" s="21"/>
      <c r="D145" s="3"/>
      <c r="E145" s="3"/>
      <c r="F145" s="4"/>
      <c r="H145" s="22"/>
      <c r="I145" s="22"/>
      <c r="J145" s="4"/>
    </row>
    <row r="146" spans="1:10" s="6" customFormat="1" ht="15" customHeight="1" x14ac:dyDescent="0.2">
      <c r="A146" s="21"/>
      <c r="B146" s="21"/>
      <c r="C146" s="21"/>
      <c r="D146" s="3"/>
      <c r="E146" s="3"/>
      <c r="F146" s="4"/>
      <c r="H146" s="22"/>
      <c r="I146" s="22"/>
      <c r="J146" s="4"/>
    </row>
    <row r="147" spans="1:10" s="6" customFormat="1" ht="15" customHeight="1" x14ac:dyDescent="0.2">
      <c r="A147" s="21"/>
      <c r="B147" s="21"/>
      <c r="C147" s="21"/>
      <c r="D147" s="3"/>
      <c r="E147" s="3"/>
      <c r="F147" s="4"/>
      <c r="H147" s="22"/>
      <c r="I147" s="22"/>
      <c r="J147" s="4"/>
    </row>
    <row r="148" spans="1:10" s="6" customFormat="1" ht="15" customHeight="1" x14ac:dyDescent="0.2">
      <c r="A148" s="21"/>
      <c r="B148" s="21"/>
      <c r="C148" s="21"/>
      <c r="D148" s="3"/>
      <c r="E148" s="3"/>
      <c r="F148" s="4"/>
      <c r="H148" s="22"/>
      <c r="I148" s="22"/>
      <c r="J148" s="4"/>
    </row>
    <row r="149" spans="1:10" s="6" customFormat="1" ht="15" customHeight="1" x14ac:dyDescent="0.2">
      <c r="A149" s="21"/>
      <c r="B149" s="21"/>
      <c r="C149" s="21"/>
      <c r="D149" s="3"/>
      <c r="E149" s="3"/>
      <c r="F149" s="4"/>
      <c r="H149" s="22"/>
      <c r="I149" s="22"/>
      <c r="J149" s="4"/>
    </row>
    <row r="150" spans="1:10" s="6" customFormat="1" ht="15" customHeight="1" x14ac:dyDescent="0.2">
      <c r="A150" s="21"/>
      <c r="B150" s="21"/>
      <c r="C150" s="21"/>
      <c r="D150" s="3"/>
      <c r="E150" s="3"/>
      <c r="F150" s="4"/>
      <c r="H150" s="22"/>
      <c r="I150" s="22"/>
      <c r="J150" s="4"/>
    </row>
    <row r="151" spans="1:10" s="6" customFormat="1" ht="15" customHeight="1" x14ac:dyDescent="0.2">
      <c r="A151" s="21"/>
      <c r="B151" s="21"/>
      <c r="C151" s="21"/>
      <c r="D151" s="3"/>
      <c r="E151" s="3"/>
      <c r="F151" s="4"/>
      <c r="H151" s="22"/>
      <c r="I151" s="22"/>
      <c r="J151" s="4"/>
    </row>
    <row r="152" spans="1:10" s="6" customFormat="1" ht="15" customHeight="1" x14ac:dyDescent="0.2">
      <c r="A152" s="21"/>
      <c r="B152" s="21"/>
      <c r="C152" s="21"/>
      <c r="D152" s="3"/>
      <c r="E152" s="3"/>
      <c r="F152" s="4"/>
      <c r="H152" s="22"/>
      <c r="I152" s="22"/>
      <c r="J152" s="4"/>
    </row>
    <row r="153" spans="1:10" s="6" customFormat="1" ht="15" customHeight="1" x14ac:dyDescent="0.2">
      <c r="A153" s="21"/>
      <c r="B153" s="21"/>
      <c r="C153" s="21"/>
      <c r="D153" s="3"/>
      <c r="E153" s="3"/>
      <c r="F153" s="4"/>
      <c r="H153" s="22"/>
      <c r="I153" s="22"/>
      <c r="J153" s="4"/>
    </row>
    <row r="154" spans="1:10" s="6" customFormat="1" ht="15" customHeight="1" x14ac:dyDescent="0.2">
      <c r="A154" s="21"/>
      <c r="B154" s="21"/>
      <c r="C154" s="21"/>
      <c r="D154" s="3"/>
      <c r="E154" s="3"/>
      <c r="F154" s="4"/>
      <c r="H154" s="22"/>
      <c r="I154" s="22"/>
      <c r="J154" s="4"/>
    </row>
    <row r="155" spans="1:10" s="6" customFormat="1" ht="15" customHeight="1" x14ac:dyDescent="0.2">
      <c r="A155" s="21"/>
      <c r="B155" s="21"/>
      <c r="C155" s="21"/>
      <c r="D155" s="3"/>
      <c r="E155" s="3"/>
      <c r="F155" s="4"/>
      <c r="H155" s="22"/>
      <c r="I155" s="22"/>
      <c r="J155" s="4"/>
    </row>
    <row r="156" spans="1:10" s="6" customFormat="1" ht="15" customHeight="1" x14ac:dyDescent="0.2">
      <c r="A156" s="21"/>
      <c r="B156" s="21"/>
      <c r="C156" s="21"/>
      <c r="D156" s="3"/>
      <c r="E156" s="3"/>
      <c r="F156" s="4"/>
      <c r="H156" s="22"/>
      <c r="I156" s="22"/>
      <c r="J156" s="4"/>
    </row>
    <row r="157" spans="1:10" s="6" customFormat="1" ht="15" customHeight="1" x14ac:dyDescent="0.2">
      <c r="A157" s="21"/>
      <c r="B157" s="21"/>
      <c r="C157" s="21"/>
      <c r="D157" s="3"/>
      <c r="E157" s="3"/>
      <c r="F157" s="4"/>
      <c r="H157" s="22"/>
      <c r="I157" s="22"/>
      <c r="J157" s="4"/>
    </row>
    <row r="158" spans="1:10" s="6" customFormat="1" ht="15" customHeight="1" x14ac:dyDescent="0.2">
      <c r="A158" s="21"/>
      <c r="B158" s="21"/>
      <c r="C158" s="21"/>
      <c r="D158" s="3"/>
      <c r="E158" s="3"/>
      <c r="F158" s="4"/>
      <c r="H158" s="22"/>
      <c r="I158" s="22"/>
      <c r="J158" s="4"/>
    </row>
    <row r="159" spans="1:10" s="6" customFormat="1" ht="15" customHeight="1" x14ac:dyDescent="0.2">
      <c r="A159" s="21"/>
      <c r="B159" s="21"/>
      <c r="C159" s="21"/>
      <c r="D159" s="3"/>
      <c r="E159" s="3"/>
      <c r="F159" s="4"/>
      <c r="H159" s="22"/>
      <c r="I159" s="22"/>
      <c r="J159" s="4"/>
    </row>
    <row r="160" spans="1:10" s="6" customFormat="1" ht="15" customHeight="1" x14ac:dyDescent="0.2">
      <c r="A160" s="21"/>
      <c r="B160" s="21"/>
      <c r="C160" s="21"/>
      <c r="D160" s="3"/>
      <c r="E160" s="3"/>
      <c r="F160" s="4"/>
      <c r="H160" s="22"/>
      <c r="I160" s="22"/>
      <c r="J160" s="4"/>
    </row>
    <row r="161" spans="1:10" s="6" customFormat="1" ht="15" customHeight="1" x14ac:dyDescent="0.2">
      <c r="A161" s="21"/>
      <c r="B161" s="21"/>
      <c r="C161" s="21"/>
      <c r="D161" s="3"/>
      <c r="E161" s="3"/>
      <c r="F161" s="4"/>
      <c r="H161" s="22"/>
      <c r="I161" s="22"/>
      <c r="J161" s="4"/>
    </row>
    <row r="162" spans="1:10" s="6" customFormat="1" ht="15" customHeight="1" x14ac:dyDescent="0.2">
      <c r="A162" s="21"/>
      <c r="B162" s="21"/>
      <c r="C162" s="21"/>
      <c r="D162" s="3"/>
      <c r="E162" s="3"/>
      <c r="F162" s="4"/>
      <c r="H162" s="22"/>
      <c r="I162" s="22"/>
      <c r="J162" s="4"/>
    </row>
    <row r="163" spans="1:10" s="6" customFormat="1" ht="15" customHeight="1" x14ac:dyDescent="0.2">
      <c r="A163" s="21"/>
      <c r="B163" s="21"/>
      <c r="C163" s="21"/>
      <c r="D163" s="3"/>
      <c r="E163" s="3"/>
      <c r="F163" s="4"/>
      <c r="H163" s="22"/>
      <c r="I163" s="22"/>
      <c r="J163" s="4"/>
    </row>
    <row r="164" spans="1:10" s="6" customFormat="1" ht="15" customHeight="1" x14ac:dyDescent="0.2">
      <c r="A164" s="21"/>
      <c r="B164" s="21"/>
      <c r="C164" s="21"/>
      <c r="D164" s="3"/>
      <c r="E164" s="3"/>
      <c r="F164" s="4"/>
      <c r="H164" s="22"/>
      <c r="I164" s="22"/>
      <c r="J164" s="4"/>
    </row>
    <row r="165" spans="1:10" s="6" customFormat="1" ht="15" customHeight="1" x14ac:dyDescent="0.2">
      <c r="A165" s="21"/>
      <c r="B165" s="21"/>
      <c r="C165" s="21"/>
      <c r="D165" s="3"/>
      <c r="E165" s="3"/>
      <c r="F165" s="4"/>
      <c r="H165" s="22"/>
      <c r="I165" s="22"/>
      <c r="J165" s="4"/>
    </row>
    <row r="166" spans="1:10" s="6" customFormat="1" ht="15" customHeight="1" x14ac:dyDescent="0.2">
      <c r="A166" s="21"/>
      <c r="B166" s="21"/>
      <c r="C166" s="21"/>
      <c r="D166" s="3"/>
      <c r="E166" s="3"/>
      <c r="F166" s="4"/>
      <c r="H166" s="22"/>
      <c r="I166" s="22"/>
      <c r="J166" s="4"/>
    </row>
    <row r="167" spans="1:10" s="6" customFormat="1" ht="15" customHeight="1" x14ac:dyDescent="0.2">
      <c r="A167" s="21"/>
      <c r="B167" s="21"/>
      <c r="C167" s="21"/>
      <c r="D167" s="3"/>
      <c r="E167" s="3"/>
      <c r="F167" s="4"/>
      <c r="H167" s="22"/>
      <c r="I167" s="22"/>
      <c r="J167" s="4"/>
    </row>
    <row r="168" spans="1:10" s="6" customFormat="1" ht="15" customHeight="1" x14ac:dyDescent="0.2">
      <c r="A168" s="21"/>
      <c r="B168" s="21"/>
      <c r="C168" s="21"/>
      <c r="D168" s="3"/>
      <c r="E168" s="3"/>
      <c r="F168" s="4"/>
      <c r="H168" s="22"/>
      <c r="I168" s="22"/>
      <c r="J168" s="4"/>
    </row>
    <row r="169" spans="1:10" s="6" customFormat="1" ht="15" customHeight="1" x14ac:dyDescent="0.2">
      <c r="A169" s="21"/>
      <c r="B169" s="21"/>
      <c r="C169" s="21"/>
      <c r="D169" s="3"/>
      <c r="E169" s="3"/>
      <c r="F169" s="4"/>
      <c r="H169" s="22"/>
      <c r="I169" s="22"/>
      <c r="J169" s="4"/>
    </row>
    <row r="170" spans="1:10" s="6" customFormat="1" ht="15" customHeight="1" x14ac:dyDescent="0.2">
      <c r="A170" s="21"/>
      <c r="B170" s="21"/>
      <c r="C170" s="21"/>
      <c r="D170" s="3"/>
      <c r="E170" s="3"/>
      <c r="F170" s="4"/>
      <c r="H170" s="22"/>
      <c r="I170" s="22"/>
      <c r="J170" s="4"/>
    </row>
    <row r="171" spans="1:10" s="6" customFormat="1" ht="15" customHeight="1" x14ac:dyDescent="0.2">
      <c r="A171" s="21"/>
      <c r="B171" s="21"/>
      <c r="C171" s="21"/>
      <c r="D171" s="3"/>
      <c r="E171" s="3"/>
      <c r="F171" s="4"/>
      <c r="H171" s="22"/>
      <c r="I171" s="22"/>
      <c r="J171" s="4"/>
    </row>
    <row r="172" spans="1:10" s="6" customFormat="1" ht="15" customHeight="1" x14ac:dyDescent="0.2">
      <c r="A172" s="21"/>
      <c r="B172" s="21"/>
      <c r="C172" s="21"/>
      <c r="D172" s="3"/>
      <c r="E172" s="3"/>
      <c r="F172" s="4"/>
      <c r="H172" s="22"/>
      <c r="I172" s="22"/>
      <c r="J172" s="4"/>
    </row>
    <row r="173" spans="1:10" s="6" customFormat="1" ht="15" customHeight="1" x14ac:dyDescent="0.2">
      <c r="A173" s="21"/>
      <c r="B173" s="21"/>
      <c r="C173" s="21"/>
      <c r="D173" s="3"/>
      <c r="E173" s="3"/>
      <c r="F173" s="4"/>
      <c r="H173" s="22"/>
      <c r="I173" s="22"/>
      <c r="J173" s="4"/>
    </row>
    <row r="174" spans="1:10" s="6" customFormat="1" ht="15" customHeight="1" x14ac:dyDescent="0.2">
      <c r="A174" s="21"/>
      <c r="B174" s="21"/>
      <c r="C174" s="21"/>
      <c r="D174" s="3"/>
      <c r="E174" s="3"/>
      <c r="F174" s="4"/>
      <c r="H174" s="22"/>
      <c r="I174" s="22"/>
      <c r="J174" s="4"/>
    </row>
    <row r="175" spans="1:10" s="6" customFormat="1" ht="15" customHeight="1" x14ac:dyDescent="0.2">
      <c r="A175" s="21"/>
      <c r="B175" s="21"/>
      <c r="C175" s="21"/>
      <c r="D175" s="3"/>
      <c r="E175" s="3"/>
      <c r="F175" s="4"/>
      <c r="H175" s="22"/>
      <c r="I175" s="22"/>
      <c r="J175" s="4"/>
    </row>
    <row r="176" spans="1:10" s="6" customFormat="1" ht="15" customHeight="1" x14ac:dyDescent="0.2">
      <c r="A176" s="21"/>
      <c r="B176" s="21"/>
      <c r="C176" s="21"/>
      <c r="D176" s="3"/>
      <c r="E176" s="3"/>
      <c r="F176" s="4"/>
      <c r="H176" s="22"/>
      <c r="I176" s="22"/>
      <c r="J176" s="4"/>
    </row>
    <row r="177" spans="1:10" s="6" customFormat="1" ht="15" customHeight="1" x14ac:dyDescent="0.2">
      <c r="A177" s="21"/>
      <c r="B177" s="21"/>
      <c r="C177" s="21"/>
      <c r="D177" s="3"/>
      <c r="E177" s="3"/>
      <c r="F177" s="4"/>
      <c r="H177" s="22"/>
      <c r="I177" s="22"/>
      <c r="J177" s="4"/>
    </row>
    <row r="178" spans="1:10" s="6" customFormat="1" ht="15" customHeight="1" x14ac:dyDescent="0.2">
      <c r="A178" s="21"/>
      <c r="B178" s="21"/>
      <c r="C178" s="21"/>
      <c r="D178" s="3"/>
      <c r="E178" s="3"/>
      <c r="F178" s="4"/>
      <c r="H178" s="22"/>
      <c r="I178" s="22"/>
      <c r="J178" s="4"/>
    </row>
    <row r="179" spans="1:10" s="6" customFormat="1" ht="15" customHeight="1" x14ac:dyDescent="0.2">
      <c r="A179" s="21"/>
      <c r="B179" s="21"/>
      <c r="C179" s="21"/>
      <c r="D179" s="3"/>
      <c r="E179" s="3"/>
      <c r="F179" s="4"/>
      <c r="H179" s="22"/>
      <c r="I179" s="22"/>
      <c r="J179" s="4"/>
    </row>
    <row r="180" spans="1:10" s="6" customFormat="1" ht="15" customHeight="1" x14ac:dyDescent="0.2">
      <c r="A180" s="21"/>
      <c r="B180" s="21"/>
      <c r="C180" s="21"/>
      <c r="D180" s="3"/>
      <c r="E180" s="3"/>
      <c r="F180" s="4"/>
      <c r="H180" s="22"/>
      <c r="I180" s="22"/>
      <c r="J180" s="4"/>
    </row>
    <row r="181" spans="1:10" s="6" customFormat="1" ht="15" customHeight="1" x14ac:dyDescent="0.2">
      <c r="A181" s="21"/>
      <c r="B181" s="21"/>
      <c r="C181" s="21"/>
      <c r="D181" s="3"/>
      <c r="E181" s="3"/>
      <c r="F181" s="4"/>
      <c r="H181" s="22"/>
      <c r="I181" s="22"/>
      <c r="J181" s="4"/>
    </row>
    <row r="182" spans="1:10" s="6" customFormat="1" ht="15" customHeight="1" x14ac:dyDescent="0.2">
      <c r="A182" s="21"/>
      <c r="B182" s="21"/>
      <c r="C182" s="21"/>
      <c r="D182" s="3"/>
      <c r="E182" s="3"/>
      <c r="F182" s="4"/>
      <c r="H182" s="22"/>
      <c r="I182" s="22"/>
      <c r="J182" s="4"/>
    </row>
    <row r="183" spans="1:10" s="6" customFormat="1" ht="15" customHeight="1" x14ac:dyDescent="0.2">
      <c r="A183" s="21"/>
      <c r="B183" s="21"/>
      <c r="C183" s="21"/>
      <c r="D183" s="3"/>
      <c r="E183" s="3"/>
      <c r="F183" s="4"/>
      <c r="H183" s="22"/>
      <c r="I183" s="22"/>
      <c r="J183" s="4"/>
    </row>
    <row r="184" spans="1:10" s="6" customFormat="1" ht="15" customHeight="1" x14ac:dyDescent="0.2">
      <c r="A184" s="21"/>
      <c r="B184" s="21"/>
      <c r="C184" s="21"/>
      <c r="D184" s="3"/>
      <c r="E184" s="3"/>
      <c r="F184" s="4"/>
      <c r="H184" s="22"/>
      <c r="I184" s="22"/>
      <c r="J184" s="4"/>
    </row>
    <row r="185" spans="1:10" s="6" customFormat="1" ht="15" customHeight="1" x14ac:dyDescent="0.2">
      <c r="A185" s="21"/>
      <c r="B185" s="21"/>
      <c r="C185" s="21"/>
      <c r="D185" s="3"/>
      <c r="E185" s="3"/>
      <c r="F185" s="4"/>
      <c r="H185" s="22"/>
      <c r="I185" s="22"/>
      <c r="J185" s="4"/>
    </row>
    <row r="186" spans="1:10" s="6" customFormat="1" ht="15" customHeight="1" x14ac:dyDescent="0.2">
      <c r="A186" s="21"/>
      <c r="B186" s="21"/>
      <c r="C186" s="21"/>
      <c r="D186" s="3"/>
      <c r="E186" s="3"/>
      <c r="F186" s="4"/>
      <c r="H186" s="22"/>
      <c r="I186" s="22"/>
      <c r="J186" s="4"/>
    </row>
    <row r="187" spans="1:10" s="6" customFormat="1" ht="15" customHeight="1" x14ac:dyDescent="0.2">
      <c r="A187" s="21"/>
      <c r="B187" s="21"/>
      <c r="C187" s="21"/>
      <c r="D187" s="3"/>
      <c r="E187" s="3"/>
      <c r="F187" s="4"/>
      <c r="H187" s="22"/>
      <c r="I187" s="22"/>
      <c r="J187" s="4"/>
    </row>
    <row r="188" spans="1:10" s="6" customFormat="1" ht="15" customHeight="1" x14ac:dyDescent="0.2">
      <c r="A188" s="21"/>
      <c r="B188" s="21"/>
      <c r="C188" s="21"/>
      <c r="D188" s="3"/>
      <c r="E188" s="3"/>
      <c r="F188" s="4"/>
      <c r="H188" s="22"/>
      <c r="I188" s="22"/>
      <c r="J188" s="4"/>
    </row>
    <row r="189" spans="1:10" s="6" customFormat="1" ht="15" customHeight="1" x14ac:dyDescent="0.2">
      <c r="A189" s="21"/>
      <c r="B189" s="21"/>
      <c r="C189" s="21"/>
      <c r="D189" s="3"/>
      <c r="E189" s="3"/>
      <c r="F189" s="4"/>
      <c r="H189" s="22"/>
      <c r="I189" s="22"/>
      <c r="J189" s="4"/>
    </row>
    <row r="190" spans="1:10" s="6" customFormat="1" ht="15" customHeight="1" x14ac:dyDescent="0.2">
      <c r="A190" s="21"/>
      <c r="B190" s="21"/>
      <c r="C190" s="21"/>
      <c r="D190" s="3"/>
      <c r="E190" s="3"/>
      <c r="F190" s="4"/>
      <c r="H190" s="22"/>
      <c r="I190" s="22"/>
      <c r="J190" s="4"/>
    </row>
    <row r="191" spans="1:10" s="6" customFormat="1" ht="15" customHeight="1" x14ac:dyDescent="0.2">
      <c r="A191" s="21"/>
      <c r="B191" s="21"/>
      <c r="C191" s="21"/>
      <c r="D191" s="3"/>
      <c r="E191" s="3"/>
      <c r="F191" s="4"/>
      <c r="H191" s="22"/>
      <c r="I191" s="22"/>
      <c r="J191" s="4"/>
    </row>
    <row r="192" spans="1:10" s="6" customFormat="1" ht="15" customHeight="1" x14ac:dyDescent="0.2">
      <c r="A192" s="21"/>
      <c r="B192" s="21"/>
      <c r="C192" s="21"/>
      <c r="D192" s="3"/>
      <c r="E192" s="3"/>
      <c r="F192" s="4"/>
      <c r="H192" s="22"/>
      <c r="I192" s="22"/>
      <c r="J192" s="4"/>
    </row>
    <row r="193" spans="1:10" s="6" customFormat="1" ht="15" customHeight="1" x14ac:dyDescent="0.2">
      <c r="A193" s="21"/>
      <c r="B193" s="21"/>
      <c r="C193" s="21"/>
      <c r="D193" s="3"/>
      <c r="E193" s="3"/>
      <c r="F193" s="4"/>
      <c r="H193" s="22"/>
      <c r="I193" s="22"/>
      <c r="J193" s="4"/>
    </row>
    <row r="194" spans="1:10" s="6" customFormat="1" ht="15" customHeight="1" x14ac:dyDescent="0.2">
      <c r="A194" s="21"/>
      <c r="B194" s="21"/>
      <c r="C194" s="21"/>
      <c r="D194" s="3"/>
      <c r="E194" s="3"/>
      <c r="F194" s="4"/>
      <c r="H194" s="22"/>
      <c r="I194" s="22"/>
      <c r="J194" s="4"/>
    </row>
    <row r="195" spans="1:10" s="6" customFormat="1" ht="15" customHeight="1" x14ac:dyDescent="0.2">
      <c r="A195" s="21"/>
      <c r="B195" s="21"/>
      <c r="C195" s="21"/>
      <c r="D195" s="3"/>
      <c r="E195" s="3"/>
      <c r="F195" s="4"/>
      <c r="H195" s="22"/>
      <c r="I195" s="22"/>
      <c r="J195" s="4"/>
    </row>
    <row r="196" spans="1:10" s="6" customFormat="1" ht="15" customHeight="1" x14ac:dyDescent="0.2">
      <c r="A196" s="21"/>
      <c r="B196" s="21"/>
      <c r="C196" s="21"/>
      <c r="D196" s="3"/>
      <c r="E196" s="3"/>
      <c r="F196" s="4"/>
      <c r="H196" s="22"/>
      <c r="I196" s="22"/>
      <c r="J196" s="4"/>
    </row>
    <row r="197" spans="1:10" s="6" customFormat="1" ht="15" customHeight="1" x14ac:dyDescent="0.2">
      <c r="A197" s="21"/>
      <c r="B197" s="21"/>
      <c r="C197" s="21"/>
      <c r="D197" s="3"/>
      <c r="E197" s="3"/>
      <c r="F197" s="4"/>
      <c r="H197" s="22"/>
      <c r="I197" s="22"/>
      <c r="J197" s="4"/>
    </row>
    <row r="198" spans="1:10" s="6" customFormat="1" ht="15" customHeight="1" x14ac:dyDescent="0.2">
      <c r="A198" s="21"/>
      <c r="B198" s="21"/>
      <c r="C198" s="21"/>
      <c r="D198" s="3"/>
      <c r="E198" s="3"/>
      <c r="F198" s="4"/>
      <c r="H198" s="22"/>
      <c r="I198" s="22"/>
      <c r="J198" s="4"/>
    </row>
    <row r="199" spans="1:10" s="6" customFormat="1" ht="15" customHeight="1" x14ac:dyDescent="0.2">
      <c r="A199" s="21"/>
      <c r="B199" s="21"/>
      <c r="C199" s="21"/>
      <c r="D199" s="3"/>
      <c r="E199" s="3"/>
      <c r="F199" s="4"/>
      <c r="H199" s="22"/>
      <c r="I199" s="22"/>
      <c r="J199" s="4"/>
    </row>
    <row r="200" spans="1:10" s="6" customFormat="1" ht="15" customHeight="1" x14ac:dyDescent="0.2">
      <c r="A200" s="21"/>
      <c r="B200" s="21"/>
      <c r="C200" s="21"/>
      <c r="D200" s="3"/>
      <c r="E200" s="3"/>
      <c r="F200" s="4"/>
      <c r="H200" s="22"/>
      <c r="I200" s="22"/>
      <c r="J200" s="4"/>
    </row>
    <row r="201" spans="1:10" s="6" customFormat="1" ht="15" customHeight="1" x14ac:dyDescent="0.2">
      <c r="A201" s="21"/>
      <c r="B201" s="21"/>
      <c r="C201" s="21"/>
      <c r="D201" s="3"/>
      <c r="E201" s="3"/>
      <c r="F201" s="4"/>
      <c r="H201" s="22"/>
      <c r="I201" s="22"/>
      <c r="J201" s="4"/>
    </row>
    <row r="202" spans="1:10" s="6" customFormat="1" ht="15" customHeight="1" x14ac:dyDescent="0.2">
      <c r="A202" s="21"/>
      <c r="B202" s="21"/>
      <c r="C202" s="21"/>
      <c r="D202" s="3"/>
      <c r="E202" s="3"/>
      <c r="F202" s="4"/>
      <c r="H202" s="22"/>
      <c r="I202" s="22"/>
      <c r="J202" s="4"/>
    </row>
    <row r="203" spans="1:10" s="6" customFormat="1" ht="15" customHeight="1" x14ac:dyDescent="0.2">
      <c r="A203" s="21"/>
      <c r="B203" s="21"/>
      <c r="C203" s="21"/>
      <c r="D203" s="3"/>
      <c r="E203" s="3"/>
      <c r="F203" s="4"/>
      <c r="H203" s="22"/>
      <c r="I203" s="22"/>
      <c r="J203" s="4"/>
    </row>
    <row r="204" spans="1:10" s="6" customFormat="1" ht="15" customHeight="1" x14ac:dyDescent="0.2">
      <c r="A204" s="21"/>
      <c r="B204" s="21"/>
      <c r="C204" s="21"/>
      <c r="D204" s="3"/>
      <c r="E204" s="3"/>
      <c r="F204" s="4"/>
      <c r="H204" s="22"/>
      <c r="I204" s="22"/>
      <c r="J204" s="4"/>
    </row>
    <row r="205" spans="1:10" s="6" customFormat="1" ht="15" customHeight="1" x14ac:dyDescent="0.2">
      <c r="A205" s="21"/>
      <c r="B205" s="21"/>
      <c r="C205" s="21"/>
      <c r="D205" s="3"/>
      <c r="E205" s="3"/>
      <c r="F205" s="4"/>
      <c r="H205" s="22"/>
      <c r="I205" s="22"/>
      <c r="J205" s="4"/>
    </row>
    <row r="206" spans="1:10" s="6" customFormat="1" ht="15" customHeight="1" x14ac:dyDescent="0.2">
      <c r="A206" s="21"/>
      <c r="B206" s="21"/>
      <c r="C206" s="21"/>
      <c r="D206" s="3"/>
      <c r="E206" s="3"/>
      <c r="F206" s="4"/>
      <c r="H206" s="22"/>
      <c r="I206" s="22"/>
      <c r="J206" s="4"/>
    </row>
    <row r="207" spans="1:10" s="6" customFormat="1" ht="15" customHeight="1" x14ac:dyDescent="0.2">
      <c r="A207" s="21"/>
      <c r="B207" s="21"/>
      <c r="C207" s="21"/>
      <c r="D207" s="3"/>
      <c r="E207" s="3"/>
      <c r="F207" s="4"/>
      <c r="H207" s="22"/>
      <c r="I207" s="22"/>
      <c r="J207" s="4"/>
    </row>
    <row r="208" spans="1:10" s="6" customFormat="1" ht="15" customHeight="1" x14ac:dyDescent="0.2">
      <c r="A208" s="21"/>
      <c r="B208" s="21"/>
      <c r="C208" s="21"/>
      <c r="D208" s="3"/>
      <c r="E208" s="3"/>
      <c r="F208" s="4"/>
      <c r="H208" s="22"/>
      <c r="I208" s="22"/>
      <c r="J208" s="4"/>
    </row>
    <row r="209" spans="1:10" s="6" customFormat="1" ht="15" customHeight="1" x14ac:dyDescent="0.2">
      <c r="A209" s="21"/>
      <c r="B209" s="21"/>
      <c r="C209" s="21"/>
      <c r="D209" s="3"/>
      <c r="E209" s="3"/>
      <c r="F209" s="4"/>
      <c r="H209" s="22"/>
      <c r="I209" s="22"/>
      <c r="J209" s="4"/>
    </row>
    <row r="210" spans="1:10" s="6" customFormat="1" ht="15" customHeight="1" x14ac:dyDescent="0.2">
      <c r="A210" s="21"/>
      <c r="B210" s="21"/>
      <c r="C210" s="21"/>
      <c r="D210" s="3"/>
      <c r="E210" s="3"/>
      <c r="F210" s="4"/>
      <c r="H210" s="22"/>
      <c r="I210" s="22"/>
      <c r="J210" s="4"/>
    </row>
    <row r="211" spans="1:10" s="6" customFormat="1" ht="15" customHeight="1" x14ac:dyDescent="0.2">
      <c r="A211" s="21"/>
      <c r="B211" s="21"/>
      <c r="C211" s="21"/>
      <c r="D211" s="3"/>
      <c r="E211" s="3"/>
      <c r="F211" s="4"/>
      <c r="H211" s="22"/>
      <c r="I211" s="22"/>
      <c r="J211" s="4"/>
    </row>
    <row r="212" spans="1:10" s="6" customFormat="1" ht="15" customHeight="1" x14ac:dyDescent="0.2">
      <c r="A212" s="21"/>
      <c r="B212" s="21"/>
      <c r="C212" s="21"/>
      <c r="D212" s="3"/>
      <c r="E212" s="3"/>
      <c r="F212" s="4"/>
      <c r="H212" s="22"/>
      <c r="I212" s="22"/>
      <c r="J212" s="4"/>
    </row>
    <row r="213" spans="1:10" s="6" customFormat="1" ht="15" customHeight="1" x14ac:dyDescent="0.2">
      <c r="A213" s="21"/>
      <c r="B213" s="21"/>
      <c r="C213" s="21"/>
      <c r="D213" s="3"/>
      <c r="E213" s="3"/>
      <c r="F213" s="4"/>
      <c r="H213" s="22"/>
      <c r="I213" s="22"/>
      <c r="J213" s="4"/>
    </row>
    <row r="214" spans="1:10" s="6" customFormat="1" ht="15" customHeight="1" x14ac:dyDescent="0.2">
      <c r="A214" s="21"/>
      <c r="B214" s="21"/>
      <c r="C214" s="21"/>
      <c r="D214" s="3"/>
      <c r="E214" s="3"/>
      <c r="F214" s="4"/>
      <c r="H214" s="22"/>
      <c r="I214" s="22"/>
      <c r="J214" s="4"/>
    </row>
    <row r="215" spans="1:10" s="6" customFormat="1" ht="15" customHeight="1" x14ac:dyDescent="0.2">
      <c r="A215" s="21"/>
      <c r="B215" s="21"/>
      <c r="C215" s="21"/>
      <c r="D215" s="3"/>
      <c r="E215" s="3"/>
      <c r="F215" s="4"/>
      <c r="H215" s="22"/>
      <c r="I215" s="22"/>
      <c r="J215" s="4"/>
    </row>
    <row r="216" spans="1:10" s="6" customFormat="1" ht="15" customHeight="1" x14ac:dyDescent="0.2">
      <c r="A216" s="21"/>
      <c r="B216" s="21"/>
      <c r="C216" s="21"/>
      <c r="D216" s="3"/>
      <c r="E216" s="3"/>
      <c r="F216" s="4"/>
      <c r="H216" s="22"/>
      <c r="I216" s="22"/>
      <c r="J216" s="4"/>
    </row>
    <row r="217" spans="1:10" s="6" customFormat="1" ht="15" customHeight="1" x14ac:dyDescent="0.2">
      <c r="A217" s="21"/>
      <c r="B217" s="21"/>
      <c r="C217" s="21"/>
      <c r="D217" s="3"/>
      <c r="E217" s="3"/>
      <c r="F217" s="4"/>
      <c r="H217" s="22"/>
      <c r="I217" s="22"/>
      <c r="J217" s="4"/>
    </row>
    <row r="218" spans="1:10" s="6" customFormat="1" ht="15" customHeight="1" x14ac:dyDescent="0.2">
      <c r="A218" s="21"/>
      <c r="B218" s="21"/>
      <c r="C218" s="21"/>
      <c r="D218" s="3"/>
      <c r="E218" s="3"/>
      <c r="F218" s="4"/>
      <c r="H218" s="22"/>
      <c r="I218" s="22"/>
      <c r="J218" s="4"/>
    </row>
    <row r="219" spans="1:10" s="6" customFormat="1" ht="15" customHeight="1" x14ac:dyDescent="0.2">
      <c r="A219" s="21"/>
      <c r="B219" s="21"/>
      <c r="C219" s="21"/>
      <c r="D219" s="3"/>
      <c r="E219" s="3"/>
      <c r="F219" s="4"/>
      <c r="H219" s="22"/>
      <c r="I219" s="22"/>
      <c r="J219" s="4"/>
    </row>
    <row r="220" spans="1:10" s="6" customFormat="1" ht="15" customHeight="1" x14ac:dyDescent="0.2">
      <c r="A220" s="21"/>
      <c r="B220" s="21"/>
      <c r="C220" s="21"/>
      <c r="D220" s="3"/>
      <c r="E220" s="3"/>
      <c r="F220" s="4"/>
      <c r="H220" s="22"/>
      <c r="I220" s="22"/>
      <c r="J220" s="4"/>
    </row>
    <row r="221" spans="1:10" s="6" customFormat="1" ht="15" customHeight="1" x14ac:dyDescent="0.2">
      <c r="A221" s="21"/>
      <c r="B221" s="21"/>
      <c r="C221" s="21"/>
      <c r="D221" s="3"/>
      <c r="E221" s="3"/>
      <c r="F221" s="4"/>
      <c r="H221" s="22"/>
      <c r="I221" s="22"/>
      <c r="J221" s="4"/>
    </row>
    <row r="222" spans="1:10" s="6" customFormat="1" ht="15" customHeight="1" x14ac:dyDescent="0.2">
      <c r="A222" s="21"/>
      <c r="B222" s="21"/>
      <c r="C222" s="21"/>
      <c r="D222" s="3"/>
      <c r="E222" s="3"/>
      <c r="F222" s="4"/>
      <c r="H222" s="22"/>
      <c r="I222" s="22"/>
      <c r="J222" s="4"/>
    </row>
    <row r="223" spans="1:10" s="6" customFormat="1" ht="15" customHeight="1" x14ac:dyDescent="0.2">
      <c r="A223" s="21"/>
      <c r="B223" s="21"/>
      <c r="C223" s="21"/>
      <c r="D223" s="3"/>
      <c r="E223" s="3"/>
      <c r="F223" s="4"/>
      <c r="H223" s="22"/>
      <c r="I223" s="22"/>
      <c r="J223" s="4"/>
    </row>
    <row r="224" spans="1:10" s="6" customFormat="1" ht="15" customHeight="1" x14ac:dyDescent="0.2">
      <c r="A224" s="21"/>
      <c r="B224" s="21"/>
      <c r="C224" s="21"/>
      <c r="D224" s="3"/>
      <c r="E224" s="3"/>
      <c r="F224" s="4"/>
      <c r="H224" s="22"/>
      <c r="I224" s="22"/>
      <c r="J224" s="4"/>
    </row>
    <row r="225" spans="1:10" s="6" customFormat="1" ht="15" customHeight="1" x14ac:dyDescent="0.2">
      <c r="A225" s="21"/>
      <c r="B225" s="21"/>
      <c r="C225" s="21"/>
      <c r="D225" s="3"/>
      <c r="E225" s="3"/>
      <c r="F225" s="4"/>
      <c r="H225" s="22"/>
      <c r="I225" s="22"/>
      <c r="J225" s="4"/>
    </row>
    <row r="226" spans="1:10" s="6" customFormat="1" ht="15" customHeight="1" x14ac:dyDescent="0.2">
      <c r="A226" s="21"/>
      <c r="B226" s="21"/>
      <c r="C226" s="21"/>
      <c r="D226" s="3"/>
      <c r="E226" s="3"/>
      <c r="F226" s="4"/>
      <c r="H226" s="22"/>
      <c r="I226" s="22"/>
      <c r="J226" s="4"/>
    </row>
    <row r="227" spans="1:10" s="6" customFormat="1" ht="15" customHeight="1" x14ac:dyDescent="0.2">
      <c r="A227" s="21"/>
      <c r="B227" s="21"/>
      <c r="C227" s="21"/>
      <c r="D227" s="3"/>
      <c r="E227" s="3"/>
      <c r="F227" s="4"/>
      <c r="H227" s="22"/>
      <c r="I227" s="22"/>
      <c r="J227" s="4"/>
    </row>
    <row r="228" spans="1:10" s="6" customFormat="1" ht="15" customHeight="1" x14ac:dyDescent="0.2">
      <c r="A228" s="21"/>
      <c r="B228" s="21"/>
      <c r="C228" s="21"/>
      <c r="D228" s="3"/>
      <c r="E228" s="3"/>
      <c r="F228" s="4"/>
      <c r="H228" s="22"/>
      <c r="I228" s="22"/>
      <c r="J228" s="4"/>
    </row>
    <row r="229" spans="1:10" s="6" customFormat="1" ht="15" customHeight="1" x14ac:dyDescent="0.2">
      <c r="A229" s="21"/>
      <c r="B229" s="21"/>
      <c r="C229" s="21"/>
      <c r="D229" s="3"/>
      <c r="E229" s="3"/>
      <c r="F229" s="4"/>
      <c r="H229" s="22"/>
      <c r="I229" s="22"/>
      <c r="J229" s="4"/>
    </row>
    <row r="230" spans="1:10" s="6" customFormat="1" ht="15" customHeight="1" x14ac:dyDescent="0.2">
      <c r="A230" s="21"/>
      <c r="B230" s="21"/>
      <c r="C230" s="21"/>
      <c r="D230" s="3"/>
      <c r="E230" s="3"/>
      <c r="F230" s="4"/>
      <c r="H230" s="22"/>
      <c r="I230" s="22"/>
      <c r="J230" s="4"/>
    </row>
    <row r="231" spans="1:10" s="6" customFormat="1" ht="15" customHeight="1" x14ac:dyDescent="0.2">
      <c r="A231" s="21"/>
      <c r="B231" s="21"/>
      <c r="C231" s="21"/>
      <c r="D231" s="3"/>
      <c r="E231" s="3"/>
      <c r="F231" s="4"/>
      <c r="H231" s="22"/>
      <c r="I231" s="22"/>
      <c r="J231" s="4"/>
    </row>
    <row r="232" spans="1:10" s="6" customFormat="1" ht="15" customHeight="1" x14ac:dyDescent="0.2">
      <c r="A232" s="21"/>
      <c r="B232" s="21"/>
      <c r="C232" s="21"/>
      <c r="D232" s="3"/>
      <c r="E232" s="3"/>
      <c r="F232" s="4"/>
      <c r="H232" s="22"/>
      <c r="I232" s="22"/>
      <c r="J232" s="4"/>
    </row>
    <row r="233" spans="1:10" s="6" customFormat="1" ht="15" customHeight="1" x14ac:dyDescent="0.2">
      <c r="A233" s="21"/>
      <c r="B233" s="21"/>
      <c r="C233" s="21"/>
      <c r="D233" s="3"/>
      <c r="E233" s="3"/>
      <c r="F233" s="4"/>
      <c r="H233" s="22"/>
      <c r="I233" s="22"/>
      <c r="J233" s="4"/>
    </row>
    <row r="234" spans="1:10" s="6" customFormat="1" ht="15" customHeight="1" x14ac:dyDescent="0.2">
      <c r="A234" s="21"/>
      <c r="B234" s="21"/>
      <c r="C234" s="21"/>
      <c r="D234" s="3"/>
      <c r="E234" s="3"/>
      <c r="F234" s="4"/>
      <c r="H234" s="22"/>
      <c r="I234" s="22"/>
      <c r="J234" s="4"/>
    </row>
    <row r="235" spans="1:10" s="6" customFormat="1" ht="15" customHeight="1" x14ac:dyDescent="0.2">
      <c r="A235" s="21"/>
      <c r="B235" s="21"/>
      <c r="C235" s="21"/>
      <c r="D235" s="3"/>
      <c r="E235" s="3"/>
      <c r="F235" s="4"/>
      <c r="H235" s="22"/>
      <c r="I235" s="22"/>
      <c r="J235" s="4"/>
    </row>
    <row r="236" spans="1:10" s="6" customFormat="1" ht="15" customHeight="1" x14ac:dyDescent="0.2">
      <c r="A236" s="21"/>
      <c r="B236" s="21"/>
      <c r="C236" s="21"/>
      <c r="D236" s="3"/>
      <c r="E236" s="3"/>
      <c r="F236" s="4"/>
      <c r="H236" s="22"/>
      <c r="I236" s="22"/>
      <c r="J236" s="4"/>
    </row>
    <row r="237" spans="1:10" s="6" customFormat="1" ht="15" customHeight="1" x14ac:dyDescent="0.2">
      <c r="A237" s="21"/>
      <c r="B237" s="21"/>
      <c r="C237" s="21"/>
      <c r="D237" s="3"/>
      <c r="E237" s="3"/>
      <c r="F237" s="4"/>
      <c r="H237" s="22"/>
      <c r="I237" s="22"/>
      <c r="J237" s="4"/>
    </row>
    <row r="238" spans="1:10" s="6" customFormat="1" ht="15" customHeight="1" x14ac:dyDescent="0.2">
      <c r="A238" s="21"/>
      <c r="B238" s="21"/>
      <c r="C238" s="21"/>
      <c r="D238" s="3"/>
      <c r="E238" s="3"/>
      <c r="F238" s="4"/>
      <c r="H238" s="22"/>
      <c r="I238" s="22"/>
      <c r="J238" s="4"/>
    </row>
    <row r="239" spans="1:10" s="6" customFormat="1" ht="15" customHeight="1" x14ac:dyDescent="0.2">
      <c r="A239" s="21"/>
      <c r="B239" s="21"/>
      <c r="C239" s="21"/>
      <c r="D239" s="3"/>
      <c r="E239" s="3"/>
      <c r="F239" s="4"/>
      <c r="H239" s="22"/>
      <c r="I239" s="22"/>
      <c r="J239" s="4"/>
    </row>
    <row r="240" spans="1:10" s="6" customFormat="1" ht="15" customHeight="1" x14ac:dyDescent="0.2">
      <c r="A240" s="21"/>
      <c r="B240" s="21"/>
      <c r="C240" s="21"/>
      <c r="D240" s="3"/>
      <c r="E240" s="3"/>
      <c r="F240" s="4"/>
      <c r="H240" s="22"/>
      <c r="I240" s="22"/>
      <c r="J240" s="4"/>
    </row>
  </sheetData>
  <conditionalFormatting sqref="G16:G98 G1:G4 G103:G65526 G9:G14">
    <cfRule type="cellIs" dxfId="1165" priority="2" stopIfTrue="1" operator="greaterThan">
      <formula>0</formula>
    </cfRule>
  </conditionalFormatting>
  <conditionalFormatting sqref="G15">
    <cfRule type="cellIs" dxfId="1164" priority="1" stopIfTrue="1" operator="greaterThan">
      <formula>0</formula>
    </cfRule>
  </conditionalFormatting>
  <pageMargins left="0.55118110236220474" right="0.55118110236220474" top="0.78740157480314965" bottom="0.78740157480314965" header="0.51181102362204722" footer="0.51181102362204722"/>
  <pageSetup paperSize="9" scale="66" fitToHeight="2" orientation="landscape" r:id="rId1"/>
  <headerFooter alignWithMargins="0">
    <oddFooter>&amp;L&amp;F&amp;C&amp;A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239"/>
  <sheetViews>
    <sheetView zoomScaleNormal="100" workbookViewId="0">
      <pane xSplit="2" ySplit="8" topLeftCell="C9" activePane="bottomRight" state="frozen"/>
      <selection activeCell="B31" sqref="B31"/>
      <selection pane="topRight" activeCell="B31" sqref="B31"/>
      <selection pane="bottomLeft" activeCell="B31" sqref="B31"/>
      <selection pane="bottomRight" activeCell="B31" sqref="B31"/>
    </sheetView>
  </sheetViews>
  <sheetFormatPr defaultRowHeight="15" customHeight="1" x14ac:dyDescent="0.2"/>
  <cols>
    <col min="1" max="1" width="24.85546875" style="21" bestFit="1" customWidth="1"/>
    <col min="2" max="2" width="48.140625" style="21" customWidth="1"/>
    <col min="3" max="3" width="24.42578125" style="21" customWidth="1"/>
    <col min="4" max="6" width="15.28515625" style="3" customWidth="1"/>
    <col min="7" max="7" width="15.28515625" style="6" bestFit="1" customWidth="1"/>
    <col min="8" max="8" width="45.7109375" style="22" customWidth="1"/>
    <col min="9" max="9" width="1.7109375" style="22" customWidth="1"/>
    <col min="10" max="16384" width="9.140625" style="3"/>
  </cols>
  <sheetData>
    <row r="1" spans="1:9" ht="20.25" x14ac:dyDescent="0.3">
      <c r="A1" s="18" t="s">
        <v>225</v>
      </c>
      <c r="B1" s="20"/>
      <c r="C1" s="19"/>
      <c r="D1" s="1"/>
      <c r="E1" s="1"/>
      <c r="F1" s="1"/>
      <c r="G1" s="7"/>
      <c r="I1" s="75" t="s">
        <v>170</v>
      </c>
    </row>
    <row r="2" spans="1:9" ht="15" customHeight="1" x14ac:dyDescent="0.2">
      <c r="D2" s="2"/>
      <c r="E2" s="2"/>
      <c r="F2" s="2"/>
      <c r="G2" s="7"/>
    </row>
    <row r="3" spans="1:9" ht="15" customHeight="1" x14ac:dyDescent="0.2">
      <c r="D3" s="2"/>
      <c r="E3" s="2"/>
      <c r="F3" s="2"/>
      <c r="G3" s="7"/>
      <c r="H3" s="22" t="s">
        <v>11</v>
      </c>
    </row>
    <row r="4" spans="1:9" ht="15" customHeight="1" thickBot="1" x14ac:dyDescent="0.25"/>
    <row r="5" spans="1:9" ht="15" customHeight="1" x14ac:dyDescent="0.25">
      <c r="A5" s="23" t="s">
        <v>162</v>
      </c>
      <c r="B5" s="24" t="s">
        <v>163</v>
      </c>
      <c r="C5" s="24" t="s">
        <v>164</v>
      </c>
      <c r="D5" s="25" t="s">
        <v>165</v>
      </c>
      <c r="E5" s="25" t="s">
        <v>166</v>
      </c>
      <c r="F5" s="25" t="s">
        <v>167</v>
      </c>
      <c r="G5" s="26" t="s">
        <v>179</v>
      </c>
      <c r="H5" s="56" t="s">
        <v>169</v>
      </c>
      <c r="I5" s="27"/>
    </row>
    <row r="6" spans="1:9" ht="15" customHeight="1" x14ac:dyDescent="0.25">
      <c r="A6" s="28"/>
      <c r="B6" s="29"/>
      <c r="C6" s="30"/>
      <c r="D6" s="31"/>
      <c r="E6" s="31"/>
      <c r="F6" s="31" t="s">
        <v>168</v>
      </c>
      <c r="G6" s="91" t="s">
        <v>180</v>
      </c>
      <c r="H6" s="57"/>
      <c r="I6" s="32"/>
    </row>
    <row r="7" spans="1:9" ht="15" customHeight="1" x14ac:dyDescent="0.25">
      <c r="A7" s="33"/>
      <c r="B7" s="34"/>
      <c r="C7" s="34"/>
      <c r="D7" s="35" t="s">
        <v>0</v>
      </c>
      <c r="E7" s="31" t="s">
        <v>0</v>
      </c>
      <c r="F7" s="31" t="s">
        <v>0</v>
      </c>
      <c r="G7" s="36" t="s">
        <v>0</v>
      </c>
      <c r="H7" s="78"/>
      <c r="I7" s="37"/>
    </row>
    <row r="8" spans="1:9" ht="15" customHeight="1" x14ac:dyDescent="0.25">
      <c r="A8" s="42"/>
      <c r="B8" s="43"/>
      <c r="C8" s="43"/>
      <c r="D8" s="44"/>
      <c r="E8" s="45"/>
      <c r="F8" s="45"/>
      <c r="G8" s="46"/>
      <c r="H8" s="58"/>
      <c r="I8" s="47"/>
    </row>
    <row r="9" spans="1:9" s="51" customFormat="1" x14ac:dyDescent="0.2">
      <c r="A9" s="52" t="s">
        <v>113</v>
      </c>
      <c r="B9" s="73" t="s">
        <v>120</v>
      </c>
      <c r="C9" s="53"/>
      <c r="D9" s="54">
        <f>SUM(DCD!D100,SAFE!D100,LAC!D100,TARGET!D99,'P&amp;D'!D99)</f>
        <v>77423</v>
      </c>
      <c r="E9" s="54">
        <f>SUM(DCD!E100,SAFE!E100,LAC!E100,TARGET!E99,'P&amp;D'!E99)</f>
        <v>65033</v>
      </c>
      <c r="F9" s="54">
        <f>SUM(DCD!F100,SAFE!F100,LAC!F100,TARGET!F99,'P&amp;D'!F99)</f>
        <v>67516</v>
      </c>
      <c r="G9" s="54">
        <f>F9-E9</f>
        <v>2483</v>
      </c>
      <c r="H9" s="59"/>
      <c r="I9" s="55"/>
    </row>
    <row r="10" spans="1:9" s="51" customFormat="1" x14ac:dyDescent="0.2">
      <c r="A10" s="61" t="s">
        <v>113</v>
      </c>
      <c r="B10" s="62" t="s">
        <v>146</v>
      </c>
      <c r="C10" s="62"/>
      <c r="D10" s="63">
        <f>SUM(DCD!D101,SAFE!D101,LAC!D101,TARGET!D100,'P&amp;D'!D100)</f>
        <v>4026</v>
      </c>
      <c r="E10" s="63">
        <f>SUM(DCD!E101,SAFE!E101,LAC!E101,TARGET!E100,'P&amp;D'!E100)</f>
        <v>3946</v>
      </c>
      <c r="F10" s="63">
        <f>SUM(DCD!F101,SAFE!F101,LAC!F101,TARGET!F100,'P&amp;D'!F100)</f>
        <v>3842</v>
      </c>
      <c r="G10" s="63">
        <f>F10-E10</f>
        <v>-104</v>
      </c>
      <c r="H10" s="64"/>
      <c r="I10" s="65"/>
    </row>
    <row r="11" spans="1:9" s="51" customFormat="1" x14ac:dyDescent="0.2">
      <c r="A11" s="61" t="s">
        <v>131</v>
      </c>
      <c r="B11" s="62" t="s">
        <v>109</v>
      </c>
      <c r="C11" s="62"/>
      <c r="D11" s="63">
        <f>SUM(DCD!D102,SAFE!D102,LAC!D102,TARGET!D101,'P&amp;D'!D101)</f>
        <v>458</v>
      </c>
      <c r="E11" s="63">
        <f>SUM(DCD!E102,SAFE!E102,LAC!E102,TARGET!E101,'P&amp;D'!E101)</f>
        <v>0</v>
      </c>
      <c r="F11" s="63">
        <f>SUM(DCD!F102,SAFE!F102,LAC!F102,TARGET!F101,'P&amp;D'!F101)</f>
        <v>-116</v>
      </c>
      <c r="G11" s="63">
        <f>F11-E11</f>
        <v>-116</v>
      </c>
      <c r="H11" s="64"/>
      <c r="I11" s="65"/>
    </row>
    <row r="12" spans="1:9" s="51" customFormat="1" x14ac:dyDescent="0.2">
      <c r="A12" s="67" t="s">
        <v>112</v>
      </c>
      <c r="B12" s="74" t="s">
        <v>110</v>
      </c>
      <c r="C12" s="68"/>
      <c r="D12" s="69">
        <f>SUM(DCD!D103,SAFE!D103,LAC!D103,TARGET!D102,'P&amp;D'!D102)</f>
        <v>16658</v>
      </c>
      <c r="E12" s="69">
        <f>SUM(DCD!E103,SAFE!E103,LAC!E103,TARGET!E102,'P&amp;D'!E102)</f>
        <v>10412</v>
      </c>
      <c r="F12" s="69">
        <f>SUM(DCD!F103,SAFE!F103,LAC!F103,TARGET!F102,'P&amp;D'!F102)</f>
        <v>9785</v>
      </c>
      <c r="G12" s="69">
        <f>F12-E12</f>
        <v>-627</v>
      </c>
      <c r="H12" s="70"/>
      <c r="I12" s="71"/>
    </row>
    <row r="13" spans="1:9" s="51" customFormat="1" x14ac:dyDescent="0.2">
      <c r="A13" s="88"/>
      <c r="B13" s="82"/>
      <c r="C13" s="80"/>
      <c r="D13" s="81"/>
      <c r="E13" s="81"/>
      <c r="F13" s="81"/>
      <c r="G13" s="81"/>
      <c r="H13" s="82"/>
      <c r="I13" s="83"/>
    </row>
    <row r="14" spans="1:9" ht="16.5" thickBot="1" x14ac:dyDescent="0.3">
      <c r="A14" s="38" t="s">
        <v>6</v>
      </c>
      <c r="B14" s="39" t="s">
        <v>111</v>
      </c>
      <c r="C14" s="39"/>
      <c r="D14" s="40">
        <f>SUM(D8:D13)</f>
        <v>98565</v>
      </c>
      <c r="E14" s="40">
        <f>SUM(E8:E13)</f>
        <v>79391</v>
      </c>
      <c r="F14" s="40">
        <f>SUM(F8:F13)</f>
        <v>81027</v>
      </c>
      <c r="G14" s="85">
        <f>SUM(G8:G13)</f>
        <v>1636</v>
      </c>
      <c r="H14" s="86"/>
      <c r="I14" s="41"/>
    </row>
    <row r="15" spans="1:9" ht="15" customHeight="1" x14ac:dyDescent="0.2">
      <c r="D15" s="4"/>
      <c r="E15" s="4"/>
      <c r="F15" s="5"/>
      <c r="G15" s="5"/>
    </row>
    <row r="16" spans="1:9" ht="15" customHeight="1" x14ac:dyDescent="0.2">
      <c r="D16" s="4"/>
      <c r="E16" s="4"/>
      <c r="F16" s="5"/>
      <c r="G16" s="5"/>
    </row>
    <row r="17" spans="1:7" ht="15" customHeight="1" x14ac:dyDescent="0.2">
      <c r="D17" s="4"/>
      <c r="E17" s="4"/>
      <c r="F17" s="5"/>
      <c r="G17" s="5"/>
    </row>
    <row r="18" spans="1:7" ht="15" customHeight="1" x14ac:dyDescent="0.2">
      <c r="D18" s="4"/>
      <c r="E18" s="4"/>
      <c r="F18" s="5"/>
      <c r="G18" s="5"/>
    </row>
    <row r="19" spans="1:7" ht="15" customHeight="1" x14ac:dyDescent="0.2">
      <c r="D19" s="4"/>
      <c r="E19" s="4"/>
      <c r="F19" s="5"/>
      <c r="G19" s="5"/>
    </row>
    <row r="20" spans="1:7" ht="15" customHeight="1" x14ac:dyDescent="0.2">
      <c r="D20" s="4"/>
      <c r="E20" s="4"/>
      <c r="F20" s="5"/>
      <c r="G20" s="5" t="s">
        <v>11</v>
      </c>
    </row>
    <row r="21" spans="1:7" s="22" customFormat="1" ht="15" customHeight="1" x14ac:dyDescent="0.2">
      <c r="A21" s="21"/>
      <c r="B21" s="21"/>
      <c r="C21" s="21"/>
      <c r="D21" s="4"/>
      <c r="E21" s="4"/>
      <c r="F21" s="5"/>
      <c r="G21" s="5"/>
    </row>
    <row r="22" spans="1:7" s="22" customFormat="1" ht="15" customHeight="1" x14ac:dyDescent="0.2">
      <c r="A22" s="21"/>
      <c r="B22" s="21"/>
      <c r="C22" s="21"/>
      <c r="D22" s="4"/>
      <c r="E22" s="4"/>
      <c r="F22" s="5"/>
      <c r="G22" s="5"/>
    </row>
    <row r="23" spans="1:7" s="22" customFormat="1" ht="15" customHeight="1" x14ac:dyDescent="0.2">
      <c r="A23" s="21"/>
      <c r="B23" s="21"/>
      <c r="C23" s="21"/>
      <c r="D23" s="3"/>
      <c r="E23" s="3"/>
      <c r="F23" s="4"/>
      <c r="G23" s="6"/>
    </row>
    <row r="24" spans="1:7" s="22" customFormat="1" ht="15" customHeight="1" x14ac:dyDescent="0.2">
      <c r="A24" s="21"/>
      <c r="B24" s="21"/>
      <c r="C24" s="21"/>
      <c r="D24" s="3"/>
      <c r="E24" s="3"/>
      <c r="F24" s="4"/>
      <c r="G24" s="6"/>
    </row>
    <row r="25" spans="1:7" s="22" customFormat="1" ht="15" customHeight="1" x14ac:dyDescent="0.2">
      <c r="A25" s="21"/>
      <c r="B25" s="21"/>
      <c r="C25" s="21"/>
      <c r="D25" s="3"/>
      <c r="E25" s="3"/>
      <c r="F25" s="4"/>
      <c r="G25" s="6"/>
    </row>
    <row r="26" spans="1:7" s="22" customFormat="1" ht="15" customHeight="1" x14ac:dyDescent="0.2">
      <c r="A26" s="21"/>
      <c r="B26" s="21"/>
      <c r="C26" s="21"/>
      <c r="D26" s="3"/>
      <c r="E26" s="3"/>
      <c r="F26" s="4"/>
      <c r="G26" s="6"/>
    </row>
    <row r="27" spans="1:7" s="22" customFormat="1" ht="15" customHeight="1" x14ac:dyDescent="0.2">
      <c r="A27" s="21"/>
      <c r="B27" s="21"/>
      <c r="C27" s="21"/>
      <c r="D27" s="3"/>
      <c r="E27" s="3"/>
      <c r="F27" s="4"/>
      <c r="G27" s="6"/>
    </row>
    <row r="28" spans="1:7" s="22" customFormat="1" ht="15" customHeight="1" x14ac:dyDescent="0.2">
      <c r="A28" s="21"/>
      <c r="B28" s="21"/>
      <c r="C28" s="21"/>
      <c r="D28" s="3"/>
      <c r="E28" s="3"/>
      <c r="F28" s="4"/>
      <c r="G28" s="6"/>
    </row>
    <row r="29" spans="1:7" s="22" customFormat="1" ht="15" customHeight="1" x14ac:dyDescent="0.2">
      <c r="A29" s="21"/>
      <c r="B29" s="21"/>
      <c r="C29" s="21"/>
      <c r="D29" s="3"/>
      <c r="E29" s="3"/>
      <c r="F29" s="4"/>
      <c r="G29" s="6"/>
    </row>
    <row r="30" spans="1:7" s="22" customFormat="1" ht="15" customHeight="1" x14ac:dyDescent="0.2">
      <c r="A30" s="21"/>
      <c r="B30" s="21"/>
      <c r="C30" s="21"/>
      <c r="D30" s="3"/>
      <c r="E30" s="3"/>
      <c r="F30" s="4"/>
      <c r="G30" s="6"/>
    </row>
    <row r="31" spans="1:7" s="22" customFormat="1" ht="15" customHeight="1" x14ac:dyDescent="0.2">
      <c r="A31" s="21"/>
      <c r="B31" s="21"/>
      <c r="C31" s="21"/>
      <c r="D31" s="3"/>
      <c r="E31" s="3"/>
      <c r="F31" s="4"/>
      <c r="G31" s="6"/>
    </row>
    <row r="32" spans="1:7" s="22" customFormat="1" ht="15" customHeight="1" x14ac:dyDescent="0.2">
      <c r="A32" s="21"/>
      <c r="B32" s="21"/>
      <c r="C32" s="21"/>
      <c r="D32" s="3"/>
      <c r="E32" s="3"/>
      <c r="F32" s="4"/>
      <c r="G32" s="6"/>
    </row>
    <row r="33" spans="1:9" s="22" customFormat="1" ht="15" customHeight="1" x14ac:dyDescent="0.2">
      <c r="A33" s="21"/>
      <c r="B33" s="21"/>
      <c r="C33" s="21"/>
      <c r="D33" s="3"/>
      <c r="E33" s="3"/>
      <c r="F33" s="4"/>
      <c r="G33" s="6"/>
    </row>
    <row r="34" spans="1:9" s="22" customFormat="1" ht="15" customHeight="1" x14ac:dyDescent="0.2">
      <c r="A34" s="21"/>
      <c r="B34" s="21"/>
      <c r="C34" s="21"/>
      <c r="D34" s="3"/>
      <c r="E34" s="3"/>
      <c r="F34" s="4"/>
      <c r="G34" s="6"/>
    </row>
    <row r="35" spans="1:9" s="22" customFormat="1" ht="15" customHeight="1" x14ac:dyDescent="0.2">
      <c r="A35" s="21"/>
      <c r="B35" s="21"/>
      <c r="C35" s="21"/>
      <c r="D35" s="3"/>
      <c r="E35" s="3"/>
      <c r="F35" s="4"/>
      <c r="G35" s="6"/>
    </row>
    <row r="36" spans="1:9" s="22" customFormat="1" ht="15" customHeight="1" x14ac:dyDescent="0.2">
      <c r="A36" s="21"/>
      <c r="B36" s="21"/>
      <c r="C36" s="21"/>
      <c r="D36" s="3"/>
      <c r="E36" s="3"/>
      <c r="F36" s="4"/>
      <c r="G36" s="6"/>
    </row>
    <row r="37" spans="1:9" s="6" customFormat="1" ht="15" customHeight="1" x14ac:dyDescent="0.2">
      <c r="A37" s="21"/>
      <c r="B37" s="21"/>
      <c r="C37" s="21"/>
      <c r="D37" s="3"/>
      <c r="E37" s="3"/>
      <c r="F37" s="4"/>
      <c r="H37" s="22"/>
      <c r="I37" s="22"/>
    </row>
    <row r="38" spans="1:9" s="6" customFormat="1" ht="15" customHeight="1" x14ac:dyDescent="0.2">
      <c r="A38" s="21"/>
      <c r="B38" s="21"/>
      <c r="C38" s="21"/>
      <c r="D38" s="3"/>
      <c r="E38" s="3"/>
      <c r="F38" s="4"/>
      <c r="H38" s="22"/>
      <c r="I38" s="22"/>
    </row>
    <row r="39" spans="1:9" s="6" customFormat="1" ht="15" customHeight="1" x14ac:dyDescent="0.2">
      <c r="A39" s="21"/>
      <c r="B39" s="21"/>
      <c r="C39" s="21"/>
      <c r="D39" s="3"/>
      <c r="E39" s="3"/>
      <c r="F39" s="4"/>
      <c r="H39" s="22"/>
      <c r="I39" s="22"/>
    </row>
    <row r="40" spans="1:9" s="6" customFormat="1" ht="15" customHeight="1" x14ac:dyDescent="0.2">
      <c r="A40" s="21"/>
      <c r="B40" s="21"/>
      <c r="C40" s="21"/>
      <c r="D40" s="3"/>
      <c r="E40" s="3"/>
      <c r="F40" s="4"/>
      <c r="H40" s="22"/>
      <c r="I40" s="22"/>
    </row>
    <row r="41" spans="1:9" s="6" customFormat="1" ht="15" customHeight="1" x14ac:dyDescent="0.2">
      <c r="A41" s="21"/>
      <c r="B41" s="21"/>
      <c r="C41" s="21"/>
      <c r="D41" s="3"/>
      <c r="E41" s="3"/>
      <c r="F41" s="4"/>
      <c r="H41" s="22"/>
      <c r="I41" s="22"/>
    </row>
    <row r="42" spans="1:9" s="6" customFormat="1" ht="15" customHeight="1" x14ac:dyDescent="0.2">
      <c r="A42" s="21"/>
      <c r="B42" s="21"/>
      <c r="C42" s="21"/>
      <c r="D42" s="3"/>
      <c r="E42" s="3"/>
      <c r="F42" s="4"/>
      <c r="H42" s="22"/>
      <c r="I42" s="22"/>
    </row>
    <row r="43" spans="1:9" s="6" customFormat="1" ht="15" customHeight="1" x14ac:dyDescent="0.2">
      <c r="A43" s="21"/>
      <c r="B43" s="21"/>
      <c r="C43" s="21"/>
      <c r="D43" s="3"/>
      <c r="E43" s="3"/>
      <c r="F43" s="4"/>
      <c r="H43" s="22"/>
      <c r="I43" s="22"/>
    </row>
    <row r="44" spans="1:9" s="6" customFormat="1" ht="15" customHeight="1" x14ac:dyDescent="0.2">
      <c r="A44" s="21"/>
      <c r="B44" s="21"/>
      <c r="C44" s="21"/>
      <c r="D44" s="3"/>
      <c r="E44" s="3"/>
      <c r="F44" s="4"/>
      <c r="H44" s="22"/>
      <c r="I44" s="22"/>
    </row>
    <row r="45" spans="1:9" s="6" customFormat="1" ht="15" customHeight="1" x14ac:dyDescent="0.2">
      <c r="A45" s="21"/>
      <c r="B45" s="21"/>
      <c r="C45" s="21"/>
      <c r="D45" s="3"/>
      <c r="E45" s="3"/>
      <c r="F45" s="4"/>
      <c r="H45" s="22"/>
      <c r="I45" s="22"/>
    </row>
    <row r="46" spans="1:9" s="6" customFormat="1" ht="15" customHeight="1" x14ac:dyDescent="0.2">
      <c r="A46" s="21"/>
      <c r="B46" s="21"/>
      <c r="C46" s="21"/>
      <c r="D46" s="3"/>
      <c r="E46" s="3"/>
      <c r="F46" s="4"/>
      <c r="H46" s="22"/>
      <c r="I46" s="22"/>
    </row>
    <row r="47" spans="1:9" s="6" customFormat="1" ht="15" customHeight="1" x14ac:dyDescent="0.2">
      <c r="A47" s="21"/>
      <c r="B47" s="21"/>
      <c r="C47" s="21"/>
      <c r="D47" s="3"/>
      <c r="E47" s="3"/>
      <c r="F47" s="4"/>
      <c r="H47" s="22"/>
      <c r="I47" s="22"/>
    </row>
    <row r="48" spans="1:9" s="6" customFormat="1" ht="15" customHeight="1" x14ac:dyDescent="0.2">
      <c r="A48" s="21"/>
      <c r="B48" s="21"/>
      <c r="C48" s="21"/>
      <c r="D48" s="3"/>
      <c r="E48" s="3"/>
      <c r="F48" s="4"/>
      <c r="H48" s="22"/>
      <c r="I48" s="22"/>
    </row>
    <row r="49" spans="1:9" s="6" customFormat="1" ht="15" customHeight="1" x14ac:dyDescent="0.2">
      <c r="A49" s="21"/>
      <c r="B49" s="21"/>
      <c r="C49" s="21"/>
      <c r="D49" s="3"/>
      <c r="E49" s="3"/>
      <c r="F49" s="4"/>
      <c r="H49" s="22"/>
      <c r="I49" s="22"/>
    </row>
    <row r="50" spans="1:9" s="6" customFormat="1" ht="15" customHeight="1" x14ac:dyDescent="0.2">
      <c r="A50" s="21"/>
      <c r="B50" s="21"/>
      <c r="C50" s="21"/>
      <c r="D50" s="3"/>
      <c r="E50" s="3"/>
      <c r="F50" s="4"/>
      <c r="H50" s="22"/>
      <c r="I50" s="22"/>
    </row>
    <row r="51" spans="1:9" s="6" customFormat="1" ht="15" customHeight="1" x14ac:dyDescent="0.2">
      <c r="A51" s="21"/>
      <c r="B51" s="21"/>
      <c r="C51" s="21"/>
      <c r="D51" s="3"/>
      <c r="E51" s="3"/>
      <c r="F51" s="4"/>
      <c r="H51" s="22"/>
      <c r="I51" s="22"/>
    </row>
    <row r="52" spans="1:9" s="6" customFormat="1" ht="15" customHeight="1" x14ac:dyDescent="0.2">
      <c r="A52" s="21"/>
      <c r="B52" s="21"/>
      <c r="C52" s="21"/>
      <c r="D52" s="3"/>
      <c r="E52" s="3"/>
      <c r="F52" s="4"/>
      <c r="H52" s="22"/>
      <c r="I52" s="22"/>
    </row>
    <row r="53" spans="1:9" s="6" customFormat="1" ht="15" customHeight="1" x14ac:dyDescent="0.2">
      <c r="A53" s="21"/>
      <c r="B53" s="21"/>
      <c r="C53" s="21"/>
      <c r="D53" s="3"/>
      <c r="E53" s="3"/>
      <c r="F53" s="4"/>
      <c r="H53" s="22"/>
      <c r="I53" s="22"/>
    </row>
    <row r="54" spans="1:9" s="6" customFormat="1" ht="15" customHeight="1" x14ac:dyDescent="0.2">
      <c r="A54" s="21"/>
      <c r="B54" s="21"/>
      <c r="C54" s="21"/>
      <c r="D54" s="3"/>
      <c r="E54" s="3"/>
      <c r="F54" s="4"/>
      <c r="H54" s="22"/>
      <c r="I54" s="22"/>
    </row>
    <row r="55" spans="1:9" s="6" customFormat="1" ht="15" customHeight="1" x14ac:dyDescent="0.2">
      <c r="A55" s="21"/>
      <c r="B55" s="21"/>
      <c r="C55" s="21"/>
      <c r="D55" s="3"/>
      <c r="E55" s="3"/>
      <c r="F55" s="4"/>
      <c r="H55" s="22"/>
      <c r="I55" s="22"/>
    </row>
    <row r="56" spans="1:9" s="6" customFormat="1" ht="15" customHeight="1" x14ac:dyDescent="0.2">
      <c r="A56" s="21"/>
      <c r="B56" s="21"/>
      <c r="C56" s="21"/>
      <c r="D56" s="3"/>
      <c r="E56" s="3"/>
      <c r="F56" s="4"/>
      <c r="H56" s="22"/>
      <c r="I56" s="22"/>
    </row>
    <row r="57" spans="1:9" s="6" customFormat="1" ht="15" customHeight="1" x14ac:dyDescent="0.2">
      <c r="A57" s="21"/>
      <c r="B57" s="21"/>
      <c r="C57" s="21"/>
      <c r="D57" s="3"/>
      <c r="E57" s="3"/>
      <c r="F57" s="4"/>
      <c r="H57" s="22"/>
      <c r="I57" s="22"/>
    </row>
    <row r="58" spans="1:9" s="6" customFormat="1" ht="15" customHeight="1" x14ac:dyDescent="0.2">
      <c r="A58" s="21"/>
      <c r="B58" s="21"/>
      <c r="C58" s="21"/>
      <c r="D58" s="3"/>
      <c r="E58" s="3"/>
      <c r="F58" s="4"/>
      <c r="H58" s="22"/>
      <c r="I58" s="22"/>
    </row>
    <row r="59" spans="1:9" s="6" customFormat="1" ht="15" customHeight="1" x14ac:dyDescent="0.2">
      <c r="A59" s="21"/>
      <c r="B59" s="21"/>
      <c r="C59" s="21"/>
      <c r="D59" s="3"/>
      <c r="E59" s="3"/>
      <c r="F59" s="4"/>
      <c r="H59" s="22"/>
      <c r="I59" s="22"/>
    </row>
    <row r="60" spans="1:9" s="6" customFormat="1" ht="15" customHeight="1" x14ac:dyDescent="0.2">
      <c r="A60" s="21"/>
      <c r="B60" s="21"/>
      <c r="C60" s="21"/>
      <c r="D60" s="3"/>
      <c r="E60" s="3"/>
      <c r="F60" s="4"/>
      <c r="H60" s="22"/>
      <c r="I60" s="22"/>
    </row>
    <row r="61" spans="1:9" s="6" customFormat="1" ht="15" customHeight="1" x14ac:dyDescent="0.2">
      <c r="A61" s="21"/>
      <c r="B61" s="21"/>
      <c r="C61" s="21"/>
      <c r="D61" s="3"/>
      <c r="E61" s="3"/>
      <c r="F61" s="4"/>
      <c r="H61" s="22"/>
      <c r="I61" s="22"/>
    </row>
    <row r="62" spans="1:9" s="6" customFormat="1" ht="15" customHeight="1" x14ac:dyDescent="0.2">
      <c r="A62" s="21"/>
      <c r="B62" s="21"/>
      <c r="C62" s="21"/>
      <c r="D62" s="3"/>
      <c r="E62" s="3"/>
      <c r="F62" s="4"/>
      <c r="H62" s="22"/>
      <c r="I62" s="22"/>
    </row>
    <row r="63" spans="1:9" s="6" customFormat="1" ht="15" customHeight="1" x14ac:dyDescent="0.2">
      <c r="A63" s="21"/>
      <c r="B63" s="21"/>
      <c r="C63" s="21"/>
      <c r="D63" s="3"/>
      <c r="E63" s="3"/>
      <c r="F63" s="4"/>
      <c r="H63" s="22"/>
      <c r="I63" s="22"/>
    </row>
    <row r="64" spans="1:9" s="6" customFormat="1" ht="15" customHeight="1" x14ac:dyDescent="0.2">
      <c r="A64" s="21"/>
      <c r="B64" s="21"/>
      <c r="C64" s="21"/>
      <c r="D64" s="3"/>
      <c r="E64" s="3"/>
      <c r="F64" s="4"/>
      <c r="H64" s="22"/>
      <c r="I64" s="22"/>
    </row>
    <row r="65" spans="1:9" s="6" customFormat="1" ht="15" customHeight="1" x14ac:dyDescent="0.2">
      <c r="A65" s="21"/>
      <c r="B65" s="21"/>
      <c r="C65" s="21"/>
      <c r="D65" s="3"/>
      <c r="E65" s="3"/>
      <c r="F65" s="4"/>
      <c r="H65" s="22"/>
      <c r="I65" s="22"/>
    </row>
    <row r="66" spans="1:9" s="6" customFormat="1" ht="15" customHeight="1" x14ac:dyDescent="0.2">
      <c r="A66" s="21"/>
      <c r="B66" s="21"/>
      <c r="C66" s="21"/>
      <c r="D66" s="3"/>
      <c r="E66" s="3"/>
      <c r="F66" s="4"/>
      <c r="H66" s="22"/>
      <c r="I66" s="22"/>
    </row>
    <row r="67" spans="1:9" s="6" customFormat="1" ht="15" customHeight="1" x14ac:dyDescent="0.2">
      <c r="A67" s="21"/>
      <c r="B67" s="21"/>
      <c r="C67" s="21"/>
      <c r="D67" s="3"/>
      <c r="E67" s="3"/>
      <c r="F67" s="4"/>
      <c r="H67" s="22"/>
      <c r="I67" s="22"/>
    </row>
    <row r="68" spans="1:9" s="6" customFormat="1" ht="15" customHeight="1" x14ac:dyDescent="0.2">
      <c r="A68" s="21"/>
      <c r="B68" s="21"/>
      <c r="C68" s="21"/>
      <c r="D68" s="3"/>
      <c r="E68" s="3"/>
      <c r="F68" s="4"/>
      <c r="H68" s="22"/>
      <c r="I68" s="22"/>
    </row>
    <row r="69" spans="1:9" s="6" customFormat="1" ht="15" customHeight="1" x14ac:dyDescent="0.2">
      <c r="A69" s="21"/>
      <c r="B69" s="21"/>
      <c r="C69" s="21"/>
      <c r="D69" s="3"/>
      <c r="E69" s="3"/>
      <c r="F69" s="4"/>
      <c r="H69" s="22"/>
      <c r="I69" s="22"/>
    </row>
    <row r="70" spans="1:9" s="6" customFormat="1" ht="15" customHeight="1" x14ac:dyDescent="0.2">
      <c r="A70" s="21"/>
      <c r="B70" s="21"/>
      <c r="C70" s="21"/>
      <c r="D70" s="3"/>
      <c r="E70" s="3"/>
      <c r="F70" s="4"/>
      <c r="H70" s="22"/>
      <c r="I70" s="22"/>
    </row>
    <row r="71" spans="1:9" s="6" customFormat="1" ht="15" customHeight="1" x14ac:dyDescent="0.2">
      <c r="A71" s="21"/>
      <c r="B71" s="21"/>
      <c r="C71" s="21"/>
      <c r="D71" s="3"/>
      <c r="E71" s="3"/>
      <c r="F71" s="4"/>
      <c r="H71" s="22"/>
      <c r="I71" s="22"/>
    </row>
    <row r="72" spans="1:9" s="6" customFormat="1" ht="15" customHeight="1" x14ac:dyDescent="0.2">
      <c r="A72" s="21"/>
      <c r="B72" s="21"/>
      <c r="C72" s="21"/>
      <c r="D72" s="3"/>
      <c r="E72" s="3"/>
      <c r="F72" s="4"/>
      <c r="H72" s="22"/>
      <c r="I72" s="22"/>
    </row>
    <row r="73" spans="1:9" s="6" customFormat="1" ht="15" customHeight="1" x14ac:dyDescent="0.2">
      <c r="A73" s="21"/>
      <c r="B73" s="21"/>
      <c r="C73" s="21"/>
      <c r="D73" s="3"/>
      <c r="E73" s="3"/>
      <c r="F73" s="4"/>
      <c r="H73" s="22"/>
      <c r="I73" s="22"/>
    </row>
    <row r="74" spans="1:9" s="6" customFormat="1" ht="15" customHeight="1" x14ac:dyDescent="0.2">
      <c r="A74" s="21"/>
      <c r="B74" s="21"/>
      <c r="C74" s="21"/>
      <c r="D74" s="3"/>
      <c r="E74" s="3"/>
      <c r="F74" s="4"/>
      <c r="H74" s="22"/>
      <c r="I74" s="22"/>
    </row>
    <row r="75" spans="1:9" s="6" customFormat="1" ht="15" customHeight="1" x14ac:dyDescent="0.2">
      <c r="A75" s="21"/>
      <c r="B75" s="21"/>
      <c r="C75" s="21"/>
      <c r="D75" s="3"/>
      <c r="E75" s="3"/>
      <c r="F75" s="4"/>
      <c r="H75" s="22"/>
      <c r="I75" s="22"/>
    </row>
    <row r="76" spans="1:9" s="6" customFormat="1" ht="15" customHeight="1" x14ac:dyDescent="0.2">
      <c r="A76" s="21"/>
      <c r="B76" s="21"/>
      <c r="C76" s="21"/>
      <c r="D76" s="3"/>
      <c r="E76" s="3"/>
      <c r="F76" s="4"/>
      <c r="H76" s="22"/>
      <c r="I76" s="22"/>
    </row>
    <row r="77" spans="1:9" s="6" customFormat="1" ht="15" customHeight="1" x14ac:dyDescent="0.2">
      <c r="A77" s="21"/>
      <c r="B77" s="21"/>
      <c r="C77" s="21"/>
      <c r="D77" s="3"/>
      <c r="E77" s="3"/>
      <c r="F77" s="4"/>
      <c r="H77" s="22"/>
      <c r="I77" s="22"/>
    </row>
    <row r="78" spans="1:9" s="6" customFormat="1" ht="15" customHeight="1" x14ac:dyDescent="0.2">
      <c r="A78" s="21"/>
      <c r="B78" s="21"/>
      <c r="C78" s="21"/>
      <c r="D78" s="3"/>
      <c r="E78" s="3"/>
      <c r="F78" s="4"/>
      <c r="H78" s="22"/>
      <c r="I78" s="22"/>
    </row>
    <row r="79" spans="1:9" s="6" customFormat="1" ht="15" customHeight="1" x14ac:dyDescent="0.2">
      <c r="A79" s="21"/>
      <c r="B79" s="21"/>
      <c r="C79" s="21"/>
      <c r="D79" s="3"/>
      <c r="E79" s="3"/>
      <c r="F79" s="4"/>
      <c r="H79" s="22"/>
      <c r="I79" s="22"/>
    </row>
    <row r="80" spans="1:9" s="6" customFormat="1" ht="15" customHeight="1" x14ac:dyDescent="0.2">
      <c r="A80" s="21"/>
      <c r="B80" s="21"/>
      <c r="C80" s="21"/>
      <c r="D80" s="3"/>
      <c r="E80" s="3"/>
      <c r="F80" s="4"/>
      <c r="H80" s="22"/>
      <c r="I80" s="22"/>
    </row>
    <row r="81" spans="1:9" s="6" customFormat="1" ht="15" customHeight="1" x14ac:dyDescent="0.2">
      <c r="A81" s="21"/>
      <c r="B81" s="21"/>
      <c r="C81" s="21"/>
      <c r="D81" s="3"/>
      <c r="E81" s="3"/>
      <c r="F81" s="4"/>
      <c r="H81" s="22"/>
      <c r="I81" s="22"/>
    </row>
    <row r="82" spans="1:9" s="6" customFormat="1" ht="15" customHeight="1" x14ac:dyDescent="0.2">
      <c r="A82" s="21"/>
      <c r="B82" s="21"/>
      <c r="C82" s="21"/>
      <c r="D82" s="3"/>
      <c r="E82" s="3"/>
      <c r="F82" s="4"/>
      <c r="H82" s="22"/>
      <c r="I82" s="22"/>
    </row>
    <row r="83" spans="1:9" s="6" customFormat="1" ht="15" customHeight="1" x14ac:dyDescent="0.2">
      <c r="A83" s="21"/>
      <c r="B83" s="21"/>
      <c r="C83" s="21"/>
      <c r="D83" s="3"/>
      <c r="E83" s="3"/>
      <c r="F83" s="4"/>
      <c r="H83" s="22"/>
      <c r="I83" s="22"/>
    </row>
    <row r="84" spans="1:9" s="6" customFormat="1" ht="15" customHeight="1" x14ac:dyDescent="0.2">
      <c r="A84" s="21"/>
      <c r="B84" s="21"/>
      <c r="C84" s="21"/>
      <c r="D84" s="3"/>
      <c r="E84" s="3"/>
      <c r="F84" s="4"/>
      <c r="H84" s="22"/>
      <c r="I84" s="22"/>
    </row>
    <row r="85" spans="1:9" s="6" customFormat="1" ht="15" customHeight="1" x14ac:dyDescent="0.2">
      <c r="A85" s="21"/>
      <c r="B85" s="21"/>
      <c r="C85" s="21"/>
      <c r="D85" s="3"/>
      <c r="E85" s="3"/>
      <c r="F85" s="4"/>
      <c r="H85" s="22"/>
      <c r="I85" s="22"/>
    </row>
    <row r="86" spans="1:9" s="6" customFormat="1" ht="15" customHeight="1" x14ac:dyDescent="0.2">
      <c r="A86" s="21"/>
      <c r="B86" s="21"/>
      <c r="C86" s="21"/>
      <c r="D86" s="3"/>
      <c r="E86" s="3"/>
      <c r="F86" s="4"/>
      <c r="H86" s="22"/>
      <c r="I86" s="22"/>
    </row>
    <row r="87" spans="1:9" s="6" customFormat="1" ht="15" customHeight="1" x14ac:dyDescent="0.2">
      <c r="A87" s="21"/>
      <c r="B87" s="21"/>
      <c r="C87" s="21"/>
      <c r="D87" s="3"/>
      <c r="E87" s="3"/>
      <c r="F87" s="4"/>
      <c r="H87" s="22"/>
      <c r="I87" s="22"/>
    </row>
    <row r="88" spans="1:9" s="6" customFormat="1" ht="15" customHeight="1" x14ac:dyDescent="0.2">
      <c r="A88" s="21"/>
      <c r="B88" s="21"/>
      <c r="C88" s="21"/>
      <c r="D88" s="3"/>
      <c r="E88" s="3"/>
      <c r="F88" s="4"/>
      <c r="H88" s="22"/>
      <c r="I88" s="22"/>
    </row>
    <row r="89" spans="1:9" s="6" customFormat="1" ht="15" customHeight="1" x14ac:dyDescent="0.2">
      <c r="A89" s="21"/>
      <c r="B89" s="21"/>
      <c r="C89" s="21"/>
      <c r="D89" s="3"/>
      <c r="E89" s="3"/>
      <c r="F89" s="4"/>
      <c r="H89" s="22"/>
      <c r="I89" s="22"/>
    </row>
    <row r="90" spans="1:9" s="6" customFormat="1" ht="15" customHeight="1" x14ac:dyDescent="0.2">
      <c r="A90" s="21"/>
      <c r="B90" s="21"/>
      <c r="C90" s="21"/>
      <c r="D90" s="3"/>
      <c r="E90" s="3"/>
      <c r="F90" s="4"/>
      <c r="H90" s="22"/>
      <c r="I90" s="22"/>
    </row>
    <row r="91" spans="1:9" s="6" customFormat="1" ht="15" customHeight="1" x14ac:dyDescent="0.2">
      <c r="A91" s="21"/>
      <c r="B91" s="21"/>
      <c r="C91" s="21"/>
      <c r="D91" s="3"/>
      <c r="E91" s="3"/>
      <c r="F91" s="4"/>
      <c r="H91" s="22"/>
      <c r="I91" s="22"/>
    </row>
    <row r="92" spans="1:9" s="6" customFormat="1" ht="15" customHeight="1" x14ac:dyDescent="0.2">
      <c r="A92" s="21"/>
      <c r="B92" s="21"/>
      <c r="C92" s="21"/>
      <c r="D92" s="3"/>
      <c r="E92" s="3"/>
      <c r="F92" s="4"/>
      <c r="H92" s="22"/>
      <c r="I92" s="22"/>
    </row>
    <row r="93" spans="1:9" s="6" customFormat="1" ht="15" customHeight="1" x14ac:dyDescent="0.2">
      <c r="A93" s="21"/>
      <c r="B93" s="21"/>
      <c r="C93" s="21"/>
      <c r="D93" s="3"/>
      <c r="E93" s="3"/>
      <c r="F93" s="4"/>
      <c r="H93" s="22"/>
      <c r="I93" s="22"/>
    </row>
    <row r="94" spans="1:9" s="6" customFormat="1" ht="15" customHeight="1" x14ac:dyDescent="0.2">
      <c r="A94" s="21"/>
      <c r="B94" s="21"/>
      <c r="C94" s="21"/>
      <c r="D94" s="3"/>
      <c r="E94" s="3"/>
      <c r="F94" s="4"/>
      <c r="H94" s="22"/>
      <c r="I94" s="22"/>
    </row>
    <row r="95" spans="1:9" s="6" customFormat="1" ht="15" customHeight="1" x14ac:dyDescent="0.2">
      <c r="A95" s="21"/>
      <c r="B95" s="21"/>
      <c r="C95" s="21"/>
      <c r="D95" s="3"/>
      <c r="E95" s="3"/>
      <c r="F95" s="4"/>
      <c r="H95" s="22"/>
      <c r="I95" s="22"/>
    </row>
    <row r="96" spans="1:9" s="6" customFormat="1" ht="15" customHeight="1" x14ac:dyDescent="0.2">
      <c r="A96" s="21"/>
      <c r="B96" s="21"/>
      <c r="C96" s="21"/>
      <c r="D96" s="3"/>
      <c r="E96" s="3"/>
      <c r="F96" s="4"/>
      <c r="H96" s="22"/>
      <c r="I96" s="22"/>
    </row>
    <row r="97" spans="1:9" s="6" customFormat="1" ht="15" customHeight="1" x14ac:dyDescent="0.2">
      <c r="A97" s="21"/>
      <c r="B97" s="21"/>
      <c r="C97" s="21"/>
      <c r="D97" s="3"/>
      <c r="E97" s="3"/>
      <c r="F97" s="4"/>
      <c r="H97" s="22"/>
      <c r="I97" s="22"/>
    </row>
    <row r="98" spans="1:9" s="6" customFormat="1" ht="15" customHeight="1" x14ac:dyDescent="0.2">
      <c r="A98" s="21"/>
      <c r="B98" s="21"/>
      <c r="C98" s="21"/>
      <c r="D98" s="3"/>
      <c r="E98" s="3"/>
      <c r="F98" s="4"/>
      <c r="H98" s="22"/>
      <c r="I98" s="22"/>
    </row>
    <row r="99" spans="1:9" s="6" customFormat="1" ht="15" customHeight="1" x14ac:dyDescent="0.2">
      <c r="A99" s="21"/>
      <c r="B99" s="21"/>
      <c r="C99" s="21"/>
      <c r="D99" s="3"/>
      <c r="E99" s="3"/>
      <c r="F99" s="4"/>
      <c r="H99" s="22"/>
      <c r="I99" s="22"/>
    </row>
    <row r="100" spans="1:9" s="6" customFormat="1" ht="15" customHeight="1" x14ac:dyDescent="0.2">
      <c r="A100" s="21"/>
      <c r="B100" s="21"/>
      <c r="C100" s="21"/>
      <c r="D100" s="3"/>
      <c r="E100" s="3"/>
      <c r="F100" s="4"/>
      <c r="H100" s="22"/>
      <c r="I100" s="22"/>
    </row>
    <row r="101" spans="1:9" s="6" customFormat="1" ht="15" customHeight="1" x14ac:dyDescent="0.2">
      <c r="A101" s="21"/>
      <c r="B101" s="21"/>
      <c r="C101" s="21"/>
      <c r="D101" s="3"/>
      <c r="E101" s="3"/>
      <c r="F101" s="4"/>
      <c r="H101" s="22"/>
      <c r="I101" s="22"/>
    </row>
    <row r="102" spans="1:9" s="6" customFormat="1" ht="15" customHeight="1" x14ac:dyDescent="0.2">
      <c r="A102" s="21"/>
      <c r="B102" s="21"/>
      <c r="C102" s="21"/>
      <c r="D102" s="3"/>
      <c r="E102" s="3"/>
      <c r="F102" s="4"/>
      <c r="H102" s="22"/>
      <c r="I102" s="22"/>
    </row>
    <row r="103" spans="1:9" s="6" customFormat="1" ht="15" customHeight="1" x14ac:dyDescent="0.2">
      <c r="A103" s="21"/>
      <c r="B103" s="21"/>
      <c r="C103" s="21"/>
      <c r="D103" s="3"/>
      <c r="E103" s="3"/>
      <c r="F103" s="4"/>
      <c r="H103" s="22"/>
      <c r="I103" s="22"/>
    </row>
    <row r="104" spans="1:9" s="6" customFormat="1" ht="15" customHeight="1" x14ac:dyDescent="0.2">
      <c r="A104" s="21"/>
      <c r="B104" s="21"/>
      <c r="C104" s="21"/>
      <c r="D104" s="3"/>
      <c r="E104" s="3"/>
      <c r="F104" s="4"/>
      <c r="H104" s="22"/>
      <c r="I104" s="22"/>
    </row>
    <row r="105" spans="1:9" s="6" customFormat="1" ht="15" customHeight="1" x14ac:dyDescent="0.2">
      <c r="A105" s="21"/>
      <c r="B105" s="21"/>
      <c r="C105" s="21"/>
      <c r="D105" s="3"/>
      <c r="E105" s="3"/>
      <c r="F105" s="4"/>
      <c r="H105" s="22"/>
      <c r="I105" s="22"/>
    </row>
    <row r="106" spans="1:9" s="6" customFormat="1" ht="15" customHeight="1" x14ac:dyDescent="0.2">
      <c r="A106" s="21"/>
      <c r="B106" s="21"/>
      <c r="C106" s="21"/>
      <c r="D106" s="3"/>
      <c r="E106" s="3"/>
      <c r="F106" s="4"/>
      <c r="H106" s="22"/>
      <c r="I106" s="22"/>
    </row>
    <row r="107" spans="1:9" s="6" customFormat="1" ht="15" customHeight="1" x14ac:dyDescent="0.2">
      <c r="A107" s="21"/>
      <c r="B107" s="21"/>
      <c r="C107" s="21"/>
      <c r="D107" s="3"/>
      <c r="E107" s="3"/>
      <c r="F107" s="4"/>
      <c r="H107" s="22"/>
      <c r="I107" s="22"/>
    </row>
    <row r="108" spans="1:9" s="6" customFormat="1" ht="15" customHeight="1" x14ac:dyDescent="0.2">
      <c r="A108" s="21"/>
      <c r="B108" s="21"/>
      <c r="C108" s="21"/>
      <c r="D108" s="3"/>
      <c r="E108" s="3"/>
      <c r="F108" s="4"/>
      <c r="H108" s="22"/>
      <c r="I108" s="22"/>
    </row>
    <row r="109" spans="1:9" s="6" customFormat="1" ht="15" customHeight="1" x14ac:dyDescent="0.2">
      <c r="A109" s="21"/>
      <c r="B109" s="21"/>
      <c r="C109" s="21"/>
      <c r="D109" s="3"/>
      <c r="E109" s="3"/>
      <c r="F109" s="4"/>
      <c r="H109" s="22"/>
      <c r="I109" s="22"/>
    </row>
    <row r="110" spans="1:9" s="6" customFormat="1" ht="15" customHeight="1" x14ac:dyDescent="0.2">
      <c r="A110" s="21"/>
      <c r="B110" s="21"/>
      <c r="C110" s="21"/>
      <c r="D110" s="3"/>
      <c r="E110" s="3"/>
      <c r="F110" s="4"/>
      <c r="H110" s="22"/>
      <c r="I110" s="22"/>
    </row>
    <row r="111" spans="1:9" s="6" customFormat="1" ht="15" customHeight="1" x14ac:dyDescent="0.2">
      <c r="A111" s="21"/>
      <c r="B111" s="21"/>
      <c r="C111" s="21"/>
      <c r="D111" s="3"/>
      <c r="E111" s="3"/>
      <c r="F111" s="4"/>
      <c r="H111" s="22"/>
      <c r="I111" s="22"/>
    </row>
    <row r="112" spans="1:9" s="6" customFormat="1" ht="15" customHeight="1" x14ac:dyDescent="0.2">
      <c r="A112" s="21"/>
      <c r="B112" s="21"/>
      <c r="C112" s="21"/>
      <c r="D112" s="3"/>
      <c r="E112" s="3"/>
      <c r="F112" s="4"/>
      <c r="H112" s="22"/>
      <c r="I112" s="22"/>
    </row>
    <row r="113" spans="1:9" s="6" customFormat="1" ht="15" customHeight="1" x14ac:dyDescent="0.2">
      <c r="A113" s="21"/>
      <c r="B113" s="21"/>
      <c r="C113" s="21"/>
      <c r="D113" s="3"/>
      <c r="E113" s="3"/>
      <c r="F113" s="4"/>
      <c r="H113" s="22"/>
      <c r="I113" s="22"/>
    </row>
    <row r="114" spans="1:9" s="6" customFormat="1" ht="15" customHeight="1" x14ac:dyDescent="0.2">
      <c r="A114" s="21"/>
      <c r="B114" s="21"/>
      <c r="C114" s="21"/>
      <c r="D114" s="3"/>
      <c r="E114" s="3"/>
      <c r="F114" s="4"/>
      <c r="H114" s="22"/>
      <c r="I114" s="22"/>
    </row>
    <row r="115" spans="1:9" s="6" customFormat="1" ht="15" customHeight="1" x14ac:dyDescent="0.2">
      <c r="A115" s="21"/>
      <c r="B115" s="21"/>
      <c r="C115" s="21"/>
      <c r="D115" s="3"/>
      <c r="E115" s="3"/>
      <c r="F115" s="4"/>
      <c r="H115" s="22"/>
      <c r="I115" s="22"/>
    </row>
    <row r="116" spans="1:9" s="6" customFormat="1" ht="15" customHeight="1" x14ac:dyDescent="0.2">
      <c r="A116" s="21"/>
      <c r="B116" s="21"/>
      <c r="C116" s="21"/>
      <c r="D116" s="3"/>
      <c r="E116" s="3"/>
      <c r="F116" s="4"/>
      <c r="H116" s="22"/>
      <c r="I116" s="22"/>
    </row>
    <row r="117" spans="1:9" s="6" customFormat="1" ht="15" customHeight="1" x14ac:dyDescent="0.2">
      <c r="A117" s="21"/>
      <c r="B117" s="21"/>
      <c r="C117" s="21"/>
      <c r="D117" s="3"/>
      <c r="E117" s="3"/>
      <c r="F117" s="4"/>
      <c r="H117" s="22"/>
      <c r="I117" s="22"/>
    </row>
    <row r="118" spans="1:9" s="6" customFormat="1" ht="15" customHeight="1" x14ac:dyDescent="0.2">
      <c r="A118" s="21"/>
      <c r="B118" s="21"/>
      <c r="C118" s="21"/>
      <c r="D118" s="3"/>
      <c r="E118" s="3"/>
      <c r="F118" s="4"/>
      <c r="H118" s="22"/>
      <c r="I118" s="22"/>
    </row>
    <row r="119" spans="1:9" s="6" customFormat="1" ht="15" customHeight="1" x14ac:dyDescent="0.2">
      <c r="A119" s="21"/>
      <c r="B119" s="21"/>
      <c r="C119" s="21"/>
      <c r="D119" s="3"/>
      <c r="E119" s="3"/>
      <c r="F119" s="4"/>
      <c r="H119" s="22"/>
      <c r="I119" s="22"/>
    </row>
    <row r="120" spans="1:9" s="6" customFormat="1" ht="15" customHeight="1" x14ac:dyDescent="0.2">
      <c r="A120" s="21"/>
      <c r="B120" s="21"/>
      <c r="C120" s="21"/>
      <c r="D120" s="3"/>
      <c r="E120" s="3"/>
      <c r="F120" s="4"/>
      <c r="H120" s="22"/>
      <c r="I120" s="22"/>
    </row>
    <row r="121" spans="1:9" s="6" customFormat="1" ht="15" customHeight="1" x14ac:dyDescent="0.2">
      <c r="A121" s="21"/>
      <c r="B121" s="21"/>
      <c r="C121" s="21"/>
      <c r="D121" s="3"/>
      <c r="E121" s="3"/>
      <c r="F121" s="4"/>
      <c r="H121" s="22"/>
      <c r="I121" s="22"/>
    </row>
    <row r="122" spans="1:9" s="6" customFormat="1" ht="15" customHeight="1" x14ac:dyDescent="0.2">
      <c r="A122" s="21"/>
      <c r="B122" s="21"/>
      <c r="C122" s="21"/>
      <c r="D122" s="3"/>
      <c r="E122" s="3"/>
      <c r="F122" s="4"/>
      <c r="H122" s="22"/>
      <c r="I122" s="22"/>
    </row>
    <row r="123" spans="1:9" s="6" customFormat="1" ht="15" customHeight="1" x14ac:dyDescent="0.2">
      <c r="A123" s="21"/>
      <c r="B123" s="21"/>
      <c r="C123" s="21"/>
      <c r="D123" s="3"/>
      <c r="E123" s="3"/>
      <c r="F123" s="4"/>
      <c r="H123" s="22"/>
      <c r="I123" s="22"/>
    </row>
    <row r="124" spans="1:9" s="6" customFormat="1" ht="15" customHeight="1" x14ac:dyDescent="0.2">
      <c r="A124" s="21"/>
      <c r="B124" s="21"/>
      <c r="C124" s="21"/>
      <c r="D124" s="3"/>
      <c r="E124" s="3"/>
      <c r="F124" s="4"/>
      <c r="H124" s="22"/>
      <c r="I124" s="22"/>
    </row>
    <row r="125" spans="1:9" s="6" customFormat="1" ht="15" customHeight="1" x14ac:dyDescent="0.2">
      <c r="A125" s="21"/>
      <c r="B125" s="21"/>
      <c r="C125" s="21"/>
      <c r="D125" s="3"/>
      <c r="E125" s="3"/>
      <c r="F125" s="4"/>
      <c r="H125" s="22"/>
      <c r="I125" s="22"/>
    </row>
    <row r="126" spans="1:9" s="6" customFormat="1" ht="15" customHeight="1" x14ac:dyDescent="0.2">
      <c r="A126" s="21"/>
      <c r="B126" s="21"/>
      <c r="C126" s="21"/>
      <c r="D126" s="3"/>
      <c r="E126" s="3"/>
      <c r="F126" s="4"/>
      <c r="H126" s="22"/>
      <c r="I126" s="22"/>
    </row>
    <row r="127" spans="1:9" s="6" customFormat="1" ht="15" customHeight="1" x14ac:dyDescent="0.2">
      <c r="A127" s="21"/>
      <c r="B127" s="21"/>
      <c r="C127" s="21"/>
      <c r="D127" s="3"/>
      <c r="E127" s="3"/>
      <c r="F127" s="4"/>
      <c r="H127" s="22"/>
      <c r="I127" s="22"/>
    </row>
    <row r="128" spans="1:9" s="6" customFormat="1" ht="15" customHeight="1" x14ac:dyDescent="0.2">
      <c r="A128" s="21"/>
      <c r="B128" s="21"/>
      <c r="C128" s="21"/>
      <c r="D128" s="3"/>
      <c r="E128" s="3"/>
      <c r="F128" s="4"/>
      <c r="H128" s="22"/>
      <c r="I128" s="22"/>
    </row>
    <row r="129" spans="1:9" s="6" customFormat="1" ht="15" customHeight="1" x14ac:dyDescent="0.2">
      <c r="A129" s="21"/>
      <c r="B129" s="21"/>
      <c r="C129" s="21"/>
      <c r="D129" s="3"/>
      <c r="E129" s="3"/>
      <c r="F129" s="4"/>
      <c r="H129" s="22"/>
      <c r="I129" s="22"/>
    </row>
    <row r="130" spans="1:9" s="6" customFormat="1" ht="15" customHeight="1" x14ac:dyDescent="0.2">
      <c r="A130" s="21"/>
      <c r="B130" s="21"/>
      <c r="C130" s="21"/>
      <c r="D130" s="3"/>
      <c r="E130" s="3"/>
      <c r="F130" s="4"/>
      <c r="H130" s="22"/>
      <c r="I130" s="22"/>
    </row>
    <row r="131" spans="1:9" s="6" customFormat="1" ht="15" customHeight="1" x14ac:dyDescent="0.2">
      <c r="A131" s="21"/>
      <c r="B131" s="21"/>
      <c r="C131" s="21"/>
      <c r="D131" s="3"/>
      <c r="E131" s="3"/>
      <c r="F131" s="4"/>
      <c r="H131" s="22"/>
      <c r="I131" s="22"/>
    </row>
    <row r="132" spans="1:9" s="6" customFormat="1" ht="15" customHeight="1" x14ac:dyDescent="0.2">
      <c r="A132" s="21"/>
      <c r="B132" s="21"/>
      <c r="C132" s="21"/>
      <c r="D132" s="3"/>
      <c r="E132" s="3"/>
      <c r="F132" s="4"/>
      <c r="H132" s="22"/>
      <c r="I132" s="22"/>
    </row>
    <row r="133" spans="1:9" s="6" customFormat="1" ht="15" customHeight="1" x14ac:dyDescent="0.2">
      <c r="A133" s="21"/>
      <c r="B133" s="21"/>
      <c r="C133" s="21"/>
      <c r="D133" s="3"/>
      <c r="E133" s="3"/>
      <c r="F133" s="4"/>
      <c r="H133" s="22"/>
      <c r="I133" s="22"/>
    </row>
    <row r="134" spans="1:9" s="6" customFormat="1" ht="15" customHeight="1" x14ac:dyDescent="0.2">
      <c r="A134" s="21"/>
      <c r="B134" s="21"/>
      <c r="C134" s="21"/>
      <c r="D134" s="3"/>
      <c r="E134" s="3"/>
      <c r="F134" s="4"/>
      <c r="H134" s="22"/>
      <c r="I134" s="22"/>
    </row>
    <row r="135" spans="1:9" s="6" customFormat="1" ht="15" customHeight="1" x14ac:dyDescent="0.2">
      <c r="A135" s="21"/>
      <c r="B135" s="21"/>
      <c r="C135" s="21"/>
      <c r="D135" s="3"/>
      <c r="E135" s="3"/>
      <c r="F135" s="4"/>
      <c r="H135" s="22"/>
      <c r="I135" s="22"/>
    </row>
    <row r="136" spans="1:9" s="6" customFormat="1" ht="15" customHeight="1" x14ac:dyDescent="0.2">
      <c r="A136" s="21"/>
      <c r="B136" s="21"/>
      <c r="C136" s="21"/>
      <c r="D136" s="3"/>
      <c r="E136" s="3"/>
      <c r="F136" s="4"/>
      <c r="H136" s="22"/>
      <c r="I136" s="22"/>
    </row>
    <row r="137" spans="1:9" s="6" customFormat="1" ht="15" customHeight="1" x14ac:dyDescent="0.2">
      <c r="A137" s="21"/>
      <c r="B137" s="21"/>
      <c r="C137" s="21"/>
      <c r="D137" s="3"/>
      <c r="E137" s="3"/>
      <c r="F137" s="4"/>
      <c r="H137" s="22"/>
      <c r="I137" s="22"/>
    </row>
    <row r="138" spans="1:9" s="6" customFormat="1" ht="15" customHeight="1" x14ac:dyDescent="0.2">
      <c r="A138" s="21"/>
      <c r="B138" s="21"/>
      <c r="C138" s="21"/>
      <c r="D138" s="3"/>
      <c r="E138" s="3"/>
      <c r="F138" s="4"/>
      <c r="H138" s="22"/>
      <c r="I138" s="22"/>
    </row>
    <row r="139" spans="1:9" s="6" customFormat="1" ht="15" customHeight="1" x14ac:dyDescent="0.2">
      <c r="A139" s="21"/>
      <c r="B139" s="21"/>
      <c r="C139" s="21"/>
      <c r="D139" s="3"/>
      <c r="E139" s="3"/>
      <c r="F139" s="4"/>
      <c r="H139" s="22"/>
      <c r="I139" s="22"/>
    </row>
    <row r="140" spans="1:9" s="6" customFormat="1" ht="15" customHeight="1" x14ac:dyDescent="0.2">
      <c r="A140" s="21"/>
      <c r="B140" s="21"/>
      <c r="C140" s="21"/>
      <c r="D140" s="3"/>
      <c r="E140" s="3"/>
      <c r="F140" s="4"/>
      <c r="H140" s="22"/>
      <c r="I140" s="22"/>
    </row>
    <row r="141" spans="1:9" s="6" customFormat="1" ht="15" customHeight="1" x14ac:dyDescent="0.2">
      <c r="A141" s="21"/>
      <c r="B141" s="21"/>
      <c r="C141" s="21"/>
      <c r="D141" s="3"/>
      <c r="E141" s="3"/>
      <c r="F141" s="4"/>
      <c r="H141" s="22"/>
      <c r="I141" s="22"/>
    </row>
    <row r="142" spans="1:9" s="6" customFormat="1" ht="15" customHeight="1" x14ac:dyDescent="0.2">
      <c r="A142" s="21"/>
      <c r="B142" s="21"/>
      <c r="C142" s="21"/>
      <c r="D142" s="3"/>
      <c r="E142" s="3"/>
      <c r="F142" s="4"/>
      <c r="H142" s="22"/>
      <c r="I142" s="22"/>
    </row>
    <row r="143" spans="1:9" s="6" customFormat="1" ht="15" customHeight="1" x14ac:dyDescent="0.2">
      <c r="A143" s="21"/>
      <c r="B143" s="21"/>
      <c r="C143" s="21"/>
      <c r="D143" s="3"/>
      <c r="E143" s="3"/>
      <c r="F143" s="4"/>
      <c r="H143" s="22"/>
      <c r="I143" s="22"/>
    </row>
    <row r="144" spans="1:9" s="6" customFormat="1" ht="15" customHeight="1" x14ac:dyDescent="0.2">
      <c r="A144" s="21"/>
      <c r="B144" s="21"/>
      <c r="C144" s="21"/>
      <c r="D144" s="3"/>
      <c r="E144" s="3"/>
      <c r="F144" s="4"/>
      <c r="H144" s="22"/>
      <c r="I144" s="22"/>
    </row>
    <row r="145" spans="1:9" s="6" customFormat="1" ht="15" customHeight="1" x14ac:dyDescent="0.2">
      <c r="A145" s="21"/>
      <c r="B145" s="21"/>
      <c r="C145" s="21"/>
      <c r="D145" s="3"/>
      <c r="E145" s="3"/>
      <c r="F145" s="4"/>
      <c r="H145" s="22"/>
      <c r="I145" s="22"/>
    </row>
    <row r="146" spans="1:9" s="6" customFormat="1" ht="15" customHeight="1" x14ac:dyDescent="0.2">
      <c r="A146" s="21"/>
      <c r="B146" s="21"/>
      <c r="C146" s="21"/>
      <c r="D146" s="3"/>
      <c r="E146" s="3"/>
      <c r="F146" s="4"/>
      <c r="H146" s="22"/>
      <c r="I146" s="22"/>
    </row>
    <row r="147" spans="1:9" s="6" customFormat="1" ht="15" customHeight="1" x14ac:dyDescent="0.2">
      <c r="A147" s="21"/>
      <c r="B147" s="21"/>
      <c r="C147" s="21"/>
      <c r="D147" s="3"/>
      <c r="E147" s="3"/>
      <c r="F147" s="4"/>
      <c r="H147" s="22"/>
      <c r="I147" s="22"/>
    </row>
    <row r="148" spans="1:9" s="6" customFormat="1" ht="15" customHeight="1" x14ac:dyDescent="0.2">
      <c r="A148" s="21"/>
      <c r="B148" s="21"/>
      <c r="C148" s="21"/>
      <c r="D148" s="3"/>
      <c r="E148" s="3"/>
      <c r="F148" s="4"/>
      <c r="H148" s="22"/>
      <c r="I148" s="22"/>
    </row>
    <row r="149" spans="1:9" s="6" customFormat="1" ht="15" customHeight="1" x14ac:dyDescent="0.2">
      <c r="A149" s="21"/>
      <c r="B149" s="21"/>
      <c r="C149" s="21"/>
      <c r="D149" s="3"/>
      <c r="E149" s="3"/>
      <c r="F149" s="4"/>
      <c r="H149" s="22"/>
      <c r="I149" s="22"/>
    </row>
    <row r="150" spans="1:9" s="6" customFormat="1" ht="15" customHeight="1" x14ac:dyDescent="0.2">
      <c r="A150" s="21"/>
      <c r="B150" s="21"/>
      <c r="C150" s="21"/>
      <c r="D150" s="3"/>
      <c r="E150" s="3"/>
      <c r="F150" s="4"/>
      <c r="H150" s="22"/>
      <c r="I150" s="22"/>
    </row>
    <row r="151" spans="1:9" s="6" customFormat="1" ht="15" customHeight="1" x14ac:dyDescent="0.2">
      <c r="A151" s="21"/>
      <c r="B151" s="21"/>
      <c r="C151" s="21"/>
      <c r="D151" s="3"/>
      <c r="E151" s="3"/>
      <c r="F151" s="4"/>
      <c r="H151" s="22"/>
      <c r="I151" s="22"/>
    </row>
    <row r="152" spans="1:9" s="6" customFormat="1" ht="15" customHeight="1" x14ac:dyDescent="0.2">
      <c r="A152" s="21"/>
      <c r="B152" s="21"/>
      <c r="C152" s="21"/>
      <c r="D152" s="3"/>
      <c r="E152" s="3"/>
      <c r="F152" s="4"/>
      <c r="H152" s="22"/>
      <c r="I152" s="22"/>
    </row>
    <row r="153" spans="1:9" s="6" customFormat="1" ht="15" customHeight="1" x14ac:dyDescent="0.2">
      <c r="A153" s="21"/>
      <c r="B153" s="21"/>
      <c r="C153" s="21"/>
      <c r="D153" s="3"/>
      <c r="E153" s="3"/>
      <c r="F153" s="4"/>
      <c r="H153" s="22"/>
      <c r="I153" s="22"/>
    </row>
    <row r="154" spans="1:9" s="6" customFormat="1" ht="15" customHeight="1" x14ac:dyDescent="0.2">
      <c r="A154" s="21"/>
      <c r="B154" s="21"/>
      <c r="C154" s="21"/>
      <c r="D154" s="3"/>
      <c r="E154" s="3"/>
      <c r="F154" s="4"/>
      <c r="H154" s="22"/>
      <c r="I154" s="22"/>
    </row>
    <row r="155" spans="1:9" s="6" customFormat="1" ht="15" customHeight="1" x14ac:dyDescent="0.2">
      <c r="A155" s="21"/>
      <c r="B155" s="21"/>
      <c r="C155" s="21"/>
      <c r="D155" s="3"/>
      <c r="E155" s="3"/>
      <c r="F155" s="4"/>
      <c r="H155" s="22"/>
      <c r="I155" s="22"/>
    </row>
    <row r="156" spans="1:9" s="6" customFormat="1" ht="15" customHeight="1" x14ac:dyDescent="0.2">
      <c r="A156" s="21"/>
      <c r="B156" s="21"/>
      <c r="C156" s="21"/>
      <c r="D156" s="3"/>
      <c r="E156" s="3"/>
      <c r="F156" s="4"/>
      <c r="H156" s="22"/>
      <c r="I156" s="22"/>
    </row>
    <row r="157" spans="1:9" s="6" customFormat="1" ht="15" customHeight="1" x14ac:dyDescent="0.2">
      <c r="A157" s="21"/>
      <c r="B157" s="21"/>
      <c r="C157" s="21"/>
      <c r="D157" s="3"/>
      <c r="E157" s="3"/>
      <c r="F157" s="4"/>
      <c r="H157" s="22"/>
      <c r="I157" s="22"/>
    </row>
    <row r="158" spans="1:9" s="6" customFormat="1" ht="15" customHeight="1" x14ac:dyDescent="0.2">
      <c r="A158" s="21"/>
      <c r="B158" s="21"/>
      <c r="C158" s="21"/>
      <c r="D158" s="3"/>
      <c r="E158" s="3"/>
      <c r="F158" s="4"/>
      <c r="H158" s="22"/>
      <c r="I158" s="22"/>
    </row>
    <row r="159" spans="1:9" s="6" customFormat="1" ht="15" customHeight="1" x14ac:dyDescent="0.2">
      <c r="A159" s="21"/>
      <c r="B159" s="21"/>
      <c r="C159" s="21"/>
      <c r="D159" s="3"/>
      <c r="E159" s="3"/>
      <c r="F159" s="4"/>
      <c r="H159" s="22"/>
      <c r="I159" s="22"/>
    </row>
    <row r="160" spans="1:9" s="6" customFormat="1" ht="15" customHeight="1" x14ac:dyDescent="0.2">
      <c r="A160" s="21"/>
      <c r="B160" s="21"/>
      <c r="C160" s="21"/>
      <c r="D160" s="3"/>
      <c r="E160" s="3"/>
      <c r="F160" s="4"/>
      <c r="H160" s="22"/>
      <c r="I160" s="22"/>
    </row>
    <row r="161" spans="1:9" s="6" customFormat="1" ht="15" customHeight="1" x14ac:dyDescent="0.2">
      <c r="A161" s="21"/>
      <c r="B161" s="21"/>
      <c r="C161" s="21"/>
      <c r="D161" s="3"/>
      <c r="E161" s="3"/>
      <c r="F161" s="4"/>
      <c r="H161" s="22"/>
      <c r="I161" s="22"/>
    </row>
    <row r="162" spans="1:9" s="6" customFormat="1" ht="15" customHeight="1" x14ac:dyDescent="0.2">
      <c r="A162" s="21"/>
      <c r="B162" s="21"/>
      <c r="C162" s="21"/>
      <c r="D162" s="3"/>
      <c r="E162" s="3"/>
      <c r="F162" s="4"/>
      <c r="H162" s="22"/>
      <c r="I162" s="22"/>
    </row>
    <row r="163" spans="1:9" s="6" customFormat="1" ht="15" customHeight="1" x14ac:dyDescent="0.2">
      <c r="A163" s="21"/>
      <c r="B163" s="21"/>
      <c r="C163" s="21"/>
      <c r="D163" s="3"/>
      <c r="E163" s="3"/>
      <c r="F163" s="4"/>
      <c r="H163" s="22"/>
      <c r="I163" s="22"/>
    </row>
    <row r="164" spans="1:9" s="6" customFormat="1" ht="15" customHeight="1" x14ac:dyDescent="0.2">
      <c r="A164" s="21"/>
      <c r="B164" s="21"/>
      <c r="C164" s="21"/>
      <c r="D164" s="3"/>
      <c r="E164" s="3"/>
      <c r="F164" s="4"/>
      <c r="H164" s="22"/>
      <c r="I164" s="22"/>
    </row>
    <row r="165" spans="1:9" s="6" customFormat="1" ht="15" customHeight="1" x14ac:dyDescent="0.2">
      <c r="A165" s="21"/>
      <c r="B165" s="21"/>
      <c r="C165" s="21"/>
      <c r="D165" s="3"/>
      <c r="E165" s="3"/>
      <c r="F165" s="4"/>
      <c r="H165" s="22"/>
      <c r="I165" s="22"/>
    </row>
    <row r="166" spans="1:9" s="6" customFormat="1" ht="15" customHeight="1" x14ac:dyDescent="0.2">
      <c r="A166" s="21"/>
      <c r="B166" s="21"/>
      <c r="C166" s="21"/>
      <c r="D166" s="3"/>
      <c r="E166" s="3"/>
      <c r="F166" s="4"/>
      <c r="H166" s="22"/>
      <c r="I166" s="22"/>
    </row>
    <row r="167" spans="1:9" s="6" customFormat="1" ht="15" customHeight="1" x14ac:dyDescent="0.2">
      <c r="A167" s="21"/>
      <c r="B167" s="21"/>
      <c r="C167" s="21"/>
      <c r="D167" s="3"/>
      <c r="E167" s="3"/>
      <c r="F167" s="4"/>
      <c r="H167" s="22"/>
      <c r="I167" s="22"/>
    </row>
    <row r="168" spans="1:9" s="6" customFormat="1" ht="15" customHeight="1" x14ac:dyDescent="0.2">
      <c r="A168" s="21"/>
      <c r="B168" s="21"/>
      <c r="C168" s="21"/>
      <c r="D168" s="3"/>
      <c r="E168" s="3"/>
      <c r="F168" s="4"/>
      <c r="H168" s="22"/>
      <c r="I168" s="22"/>
    </row>
    <row r="169" spans="1:9" s="6" customFormat="1" ht="15" customHeight="1" x14ac:dyDescent="0.2">
      <c r="A169" s="21"/>
      <c r="B169" s="21"/>
      <c r="C169" s="21"/>
      <c r="D169" s="3"/>
      <c r="E169" s="3"/>
      <c r="F169" s="4"/>
      <c r="H169" s="22"/>
      <c r="I169" s="22"/>
    </row>
    <row r="170" spans="1:9" s="6" customFormat="1" ht="15" customHeight="1" x14ac:dyDescent="0.2">
      <c r="A170" s="21"/>
      <c r="B170" s="21"/>
      <c r="C170" s="21"/>
      <c r="D170" s="3"/>
      <c r="E170" s="3"/>
      <c r="F170" s="4"/>
      <c r="H170" s="22"/>
      <c r="I170" s="22"/>
    </row>
    <row r="171" spans="1:9" s="6" customFormat="1" ht="15" customHeight="1" x14ac:dyDescent="0.2">
      <c r="A171" s="21"/>
      <c r="B171" s="21"/>
      <c r="C171" s="21"/>
      <c r="D171" s="3"/>
      <c r="E171" s="3"/>
      <c r="F171" s="4"/>
      <c r="H171" s="22"/>
      <c r="I171" s="22"/>
    </row>
    <row r="172" spans="1:9" s="6" customFormat="1" ht="15" customHeight="1" x14ac:dyDescent="0.2">
      <c r="A172" s="21"/>
      <c r="B172" s="21"/>
      <c r="C172" s="21"/>
      <c r="D172" s="3"/>
      <c r="E172" s="3"/>
      <c r="F172" s="4"/>
      <c r="H172" s="22"/>
      <c r="I172" s="22"/>
    </row>
    <row r="173" spans="1:9" s="6" customFormat="1" ht="15" customHeight="1" x14ac:dyDescent="0.2">
      <c r="A173" s="21"/>
      <c r="B173" s="21"/>
      <c r="C173" s="21"/>
      <c r="D173" s="3"/>
      <c r="E173" s="3"/>
      <c r="F173" s="4"/>
      <c r="H173" s="22"/>
      <c r="I173" s="22"/>
    </row>
    <row r="174" spans="1:9" s="6" customFormat="1" ht="15" customHeight="1" x14ac:dyDescent="0.2">
      <c r="A174" s="21"/>
      <c r="B174" s="21"/>
      <c r="C174" s="21"/>
      <c r="D174" s="3"/>
      <c r="E174" s="3"/>
      <c r="F174" s="4"/>
      <c r="H174" s="22"/>
      <c r="I174" s="22"/>
    </row>
    <row r="175" spans="1:9" s="6" customFormat="1" ht="15" customHeight="1" x14ac:dyDescent="0.2">
      <c r="A175" s="21"/>
      <c r="B175" s="21"/>
      <c r="C175" s="21"/>
      <c r="D175" s="3"/>
      <c r="E175" s="3"/>
      <c r="F175" s="4"/>
      <c r="H175" s="22"/>
      <c r="I175" s="22"/>
    </row>
    <row r="176" spans="1:9" s="6" customFormat="1" ht="15" customHeight="1" x14ac:dyDescent="0.2">
      <c r="A176" s="21"/>
      <c r="B176" s="21"/>
      <c r="C176" s="21"/>
      <c r="D176" s="3"/>
      <c r="E176" s="3"/>
      <c r="F176" s="4"/>
      <c r="H176" s="22"/>
      <c r="I176" s="22"/>
    </row>
    <row r="177" spans="1:9" s="6" customFormat="1" ht="15" customHeight="1" x14ac:dyDescent="0.2">
      <c r="A177" s="21"/>
      <c r="B177" s="21"/>
      <c r="C177" s="21"/>
      <c r="D177" s="3"/>
      <c r="E177" s="3"/>
      <c r="F177" s="4"/>
      <c r="H177" s="22"/>
      <c r="I177" s="22"/>
    </row>
    <row r="178" spans="1:9" s="6" customFormat="1" ht="15" customHeight="1" x14ac:dyDescent="0.2">
      <c r="A178" s="21"/>
      <c r="B178" s="21"/>
      <c r="C178" s="21"/>
      <c r="D178" s="3"/>
      <c r="E178" s="3"/>
      <c r="F178" s="4"/>
      <c r="H178" s="22"/>
      <c r="I178" s="22"/>
    </row>
    <row r="179" spans="1:9" s="6" customFormat="1" ht="15" customHeight="1" x14ac:dyDescent="0.2">
      <c r="A179" s="21"/>
      <c r="B179" s="21"/>
      <c r="C179" s="21"/>
      <c r="D179" s="3"/>
      <c r="E179" s="3"/>
      <c r="F179" s="4"/>
      <c r="H179" s="22"/>
      <c r="I179" s="22"/>
    </row>
    <row r="180" spans="1:9" s="6" customFormat="1" ht="15" customHeight="1" x14ac:dyDescent="0.2">
      <c r="A180" s="21"/>
      <c r="B180" s="21"/>
      <c r="C180" s="21"/>
      <c r="D180" s="3"/>
      <c r="E180" s="3"/>
      <c r="F180" s="4"/>
      <c r="H180" s="22"/>
      <c r="I180" s="22"/>
    </row>
    <row r="181" spans="1:9" s="6" customFormat="1" ht="15" customHeight="1" x14ac:dyDescent="0.2">
      <c r="A181" s="21"/>
      <c r="B181" s="21"/>
      <c r="C181" s="21"/>
      <c r="D181" s="3"/>
      <c r="E181" s="3"/>
      <c r="F181" s="4"/>
      <c r="H181" s="22"/>
      <c r="I181" s="22"/>
    </row>
    <row r="182" spans="1:9" s="6" customFormat="1" ht="15" customHeight="1" x14ac:dyDescent="0.2">
      <c r="A182" s="21"/>
      <c r="B182" s="21"/>
      <c r="C182" s="21"/>
      <c r="D182" s="3"/>
      <c r="E182" s="3"/>
      <c r="F182" s="4"/>
      <c r="H182" s="22"/>
      <c r="I182" s="22"/>
    </row>
    <row r="183" spans="1:9" s="6" customFormat="1" ht="15" customHeight="1" x14ac:dyDescent="0.2">
      <c r="A183" s="21"/>
      <c r="B183" s="21"/>
      <c r="C183" s="21"/>
      <c r="D183" s="3"/>
      <c r="E183" s="3"/>
      <c r="F183" s="4"/>
      <c r="H183" s="22"/>
      <c r="I183" s="22"/>
    </row>
    <row r="184" spans="1:9" s="6" customFormat="1" ht="15" customHeight="1" x14ac:dyDescent="0.2">
      <c r="A184" s="21"/>
      <c r="B184" s="21"/>
      <c r="C184" s="21"/>
      <c r="D184" s="3"/>
      <c r="E184" s="3"/>
      <c r="F184" s="4"/>
      <c r="H184" s="22"/>
      <c r="I184" s="22"/>
    </row>
    <row r="185" spans="1:9" s="6" customFormat="1" ht="15" customHeight="1" x14ac:dyDescent="0.2">
      <c r="A185" s="21"/>
      <c r="B185" s="21"/>
      <c r="C185" s="21"/>
      <c r="D185" s="3"/>
      <c r="E185" s="3"/>
      <c r="F185" s="4"/>
      <c r="H185" s="22"/>
      <c r="I185" s="22"/>
    </row>
    <row r="186" spans="1:9" s="6" customFormat="1" ht="15" customHeight="1" x14ac:dyDescent="0.2">
      <c r="A186" s="21"/>
      <c r="B186" s="21"/>
      <c r="C186" s="21"/>
      <c r="D186" s="3"/>
      <c r="E186" s="3"/>
      <c r="F186" s="4"/>
      <c r="H186" s="22"/>
      <c r="I186" s="22"/>
    </row>
    <row r="187" spans="1:9" s="6" customFormat="1" ht="15" customHeight="1" x14ac:dyDescent="0.2">
      <c r="A187" s="21"/>
      <c r="B187" s="21"/>
      <c r="C187" s="21"/>
      <c r="D187" s="3"/>
      <c r="E187" s="3"/>
      <c r="F187" s="4"/>
      <c r="H187" s="22"/>
      <c r="I187" s="22"/>
    </row>
    <row r="188" spans="1:9" s="6" customFormat="1" ht="15" customHeight="1" x14ac:dyDescent="0.2">
      <c r="A188" s="21"/>
      <c r="B188" s="21"/>
      <c r="C188" s="21"/>
      <c r="D188" s="3"/>
      <c r="E188" s="3"/>
      <c r="F188" s="4"/>
      <c r="H188" s="22"/>
      <c r="I188" s="22"/>
    </row>
    <row r="189" spans="1:9" s="6" customFormat="1" ht="15" customHeight="1" x14ac:dyDescent="0.2">
      <c r="A189" s="21"/>
      <c r="B189" s="21"/>
      <c r="C189" s="21"/>
      <c r="D189" s="3"/>
      <c r="E189" s="3"/>
      <c r="F189" s="4"/>
      <c r="H189" s="22"/>
      <c r="I189" s="22"/>
    </row>
    <row r="190" spans="1:9" s="6" customFormat="1" ht="15" customHeight="1" x14ac:dyDescent="0.2">
      <c r="A190" s="21"/>
      <c r="B190" s="21"/>
      <c r="C190" s="21"/>
      <c r="D190" s="3"/>
      <c r="E190" s="3"/>
      <c r="F190" s="4"/>
      <c r="H190" s="22"/>
      <c r="I190" s="22"/>
    </row>
    <row r="191" spans="1:9" s="6" customFormat="1" ht="15" customHeight="1" x14ac:dyDescent="0.2">
      <c r="A191" s="21"/>
      <c r="B191" s="21"/>
      <c r="C191" s="21"/>
      <c r="D191" s="3"/>
      <c r="E191" s="3"/>
      <c r="F191" s="4"/>
      <c r="H191" s="22"/>
      <c r="I191" s="22"/>
    </row>
    <row r="192" spans="1:9" s="6" customFormat="1" ht="15" customHeight="1" x14ac:dyDescent="0.2">
      <c r="A192" s="21"/>
      <c r="B192" s="21"/>
      <c r="C192" s="21"/>
      <c r="D192" s="3"/>
      <c r="E192" s="3"/>
      <c r="F192" s="4"/>
      <c r="H192" s="22"/>
      <c r="I192" s="22"/>
    </row>
    <row r="193" spans="1:9" s="6" customFormat="1" ht="15" customHeight="1" x14ac:dyDescent="0.2">
      <c r="A193" s="21"/>
      <c r="B193" s="21"/>
      <c r="C193" s="21"/>
      <c r="D193" s="3"/>
      <c r="E193" s="3"/>
      <c r="F193" s="4"/>
      <c r="H193" s="22"/>
      <c r="I193" s="22"/>
    </row>
    <row r="194" spans="1:9" s="6" customFormat="1" ht="15" customHeight="1" x14ac:dyDescent="0.2">
      <c r="A194" s="21"/>
      <c r="B194" s="21"/>
      <c r="C194" s="21"/>
      <c r="D194" s="3"/>
      <c r="E194" s="3"/>
      <c r="F194" s="4"/>
      <c r="H194" s="22"/>
      <c r="I194" s="22"/>
    </row>
    <row r="195" spans="1:9" s="6" customFormat="1" ht="15" customHeight="1" x14ac:dyDescent="0.2">
      <c r="A195" s="21"/>
      <c r="B195" s="21"/>
      <c r="C195" s="21"/>
      <c r="D195" s="3"/>
      <c r="E195" s="3"/>
      <c r="F195" s="4"/>
      <c r="H195" s="22"/>
      <c r="I195" s="22"/>
    </row>
    <row r="196" spans="1:9" s="6" customFormat="1" ht="15" customHeight="1" x14ac:dyDescent="0.2">
      <c r="A196" s="21"/>
      <c r="B196" s="21"/>
      <c r="C196" s="21"/>
      <c r="D196" s="3"/>
      <c r="E196" s="3"/>
      <c r="F196" s="4"/>
      <c r="H196" s="22"/>
      <c r="I196" s="22"/>
    </row>
    <row r="197" spans="1:9" s="6" customFormat="1" ht="15" customHeight="1" x14ac:dyDescent="0.2">
      <c r="A197" s="21"/>
      <c r="B197" s="21"/>
      <c r="C197" s="21"/>
      <c r="D197" s="3"/>
      <c r="E197" s="3"/>
      <c r="F197" s="4"/>
      <c r="H197" s="22"/>
      <c r="I197" s="22"/>
    </row>
    <row r="198" spans="1:9" s="6" customFormat="1" ht="15" customHeight="1" x14ac:dyDescent="0.2">
      <c r="A198" s="21"/>
      <c r="B198" s="21"/>
      <c r="C198" s="21"/>
      <c r="D198" s="3"/>
      <c r="E198" s="3"/>
      <c r="F198" s="4"/>
      <c r="H198" s="22"/>
      <c r="I198" s="22"/>
    </row>
    <row r="199" spans="1:9" s="6" customFormat="1" ht="15" customHeight="1" x14ac:dyDescent="0.2">
      <c r="A199" s="21"/>
      <c r="B199" s="21"/>
      <c r="C199" s="21"/>
      <c r="D199" s="3"/>
      <c r="E199" s="3"/>
      <c r="F199" s="4"/>
      <c r="H199" s="22"/>
      <c r="I199" s="22"/>
    </row>
    <row r="200" spans="1:9" s="6" customFormat="1" ht="15" customHeight="1" x14ac:dyDescent="0.2">
      <c r="A200" s="21"/>
      <c r="B200" s="21"/>
      <c r="C200" s="21"/>
      <c r="D200" s="3"/>
      <c r="E200" s="3"/>
      <c r="F200" s="4"/>
      <c r="H200" s="22"/>
      <c r="I200" s="22"/>
    </row>
    <row r="201" spans="1:9" s="6" customFormat="1" ht="15" customHeight="1" x14ac:dyDescent="0.2">
      <c r="A201" s="21"/>
      <c r="B201" s="21"/>
      <c r="C201" s="21"/>
      <c r="D201" s="3"/>
      <c r="E201" s="3"/>
      <c r="F201" s="4"/>
      <c r="H201" s="22"/>
      <c r="I201" s="22"/>
    </row>
    <row r="202" spans="1:9" s="6" customFormat="1" ht="15" customHeight="1" x14ac:dyDescent="0.2">
      <c r="A202" s="21"/>
      <c r="B202" s="21"/>
      <c r="C202" s="21"/>
      <c r="D202" s="3"/>
      <c r="E202" s="3"/>
      <c r="F202" s="4"/>
      <c r="H202" s="22"/>
      <c r="I202" s="22"/>
    </row>
    <row r="203" spans="1:9" s="6" customFormat="1" ht="15" customHeight="1" x14ac:dyDescent="0.2">
      <c r="A203" s="21"/>
      <c r="B203" s="21"/>
      <c r="C203" s="21"/>
      <c r="D203" s="3"/>
      <c r="E203" s="3"/>
      <c r="F203" s="4"/>
      <c r="H203" s="22"/>
      <c r="I203" s="22"/>
    </row>
    <row r="204" spans="1:9" s="6" customFormat="1" ht="15" customHeight="1" x14ac:dyDescent="0.2">
      <c r="A204" s="21"/>
      <c r="B204" s="21"/>
      <c r="C204" s="21"/>
      <c r="D204" s="3"/>
      <c r="E204" s="3"/>
      <c r="F204" s="4"/>
      <c r="H204" s="22"/>
      <c r="I204" s="22"/>
    </row>
    <row r="205" spans="1:9" s="6" customFormat="1" ht="15" customHeight="1" x14ac:dyDescent="0.2">
      <c r="A205" s="21"/>
      <c r="B205" s="21"/>
      <c r="C205" s="21"/>
      <c r="D205" s="3"/>
      <c r="E205" s="3"/>
      <c r="F205" s="4"/>
      <c r="H205" s="22"/>
      <c r="I205" s="22"/>
    </row>
    <row r="206" spans="1:9" s="6" customFormat="1" ht="15" customHeight="1" x14ac:dyDescent="0.2">
      <c r="A206" s="21"/>
      <c r="B206" s="21"/>
      <c r="C206" s="21"/>
      <c r="D206" s="3"/>
      <c r="E206" s="3"/>
      <c r="F206" s="4"/>
      <c r="H206" s="22"/>
      <c r="I206" s="22"/>
    </row>
    <row r="207" spans="1:9" s="6" customFormat="1" ht="15" customHeight="1" x14ac:dyDescent="0.2">
      <c r="A207" s="21"/>
      <c r="B207" s="21"/>
      <c r="C207" s="21"/>
      <c r="D207" s="3"/>
      <c r="E207" s="3"/>
      <c r="F207" s="4"/>
      <c r="H207" s="22"/>
      <c r="I207" s="22"/>
    </row>
    <row r="208" spans="1:9" s="6" customFormat="1" ht="15" customHeight="1" x14ac:dyDescent="0.2">
      <c r="A208" s="21"/>
      <c r="B208" s="21"/>
      <c r="C208" s="21"/>
      <c r="D208" s="3"/>
      <c r="E208" s="3"/>
      <c r="F208" s="4"/>
      <c r="H208" s="22"/>
      <c r="I208" s="22"/>
    </row>
    <row r="209" spans="1:9" s="6" customFormat="1" ht="15" customHeight="1" x14ac:dyDescent="0.2">
      <c r="A209" s="21"/>
      <c r="B209" s="21"/>
      <c r="C209" s="21"/>
      <c r="D209" s="3"/>
      <c r="E209" s="3"/>
      <c r="F209" s="4"/>
      <c r="H209" s="22"/>
      <c r="I209" s="22"/>
    </row>
    <row r="210" spans="1:9" s="6" customFormat="1" ht="15" customHeight="1" x14ac:dyDescent="0.2">
      <c r="A210" s="21"/>
      <c r="B210" s="21"/>
      <c r="C210" s="21"/>
      <c r="D210" s="3"/>
      <c r="E210" s="3"/>
      <c r="F210" s="4"/>
      <c r="H210" s="22"/>
      <c r="I210" s="22"/>
    </row>
    <row r="211" spans="1:9" s="6" customFormat="1" ht="15" customHeight="1" x14ac:dyDescent="0.2">
      <c r="A211" s="21"/>
      <c r="B211" s="21"/>
      <c r="C211" s="21"/>
      <c r="D211" s="3"/>
      <c r="E211" s="3"/>
      <c r="F211" s="4"/>
      <c r="H211" s="22"/>
      <c r="I211" s="22"/>
    </row>
    <row r="212" spans="1:9" s="6" customFormat="1" ht="15" customHeight="1" x14ac:dyDescent="0.2">
      <c r="A212" s="21"/>
      <c r="B212" s="21"/>
      <c r="C212" s="21"/>
      <c r="D212" s="3"/>
      <c r="E212" s="3"/>
      <c r="F212" s="4"/>
      <c r="H212" s="22"/>
      <c r="I212" s="22"/>
    </row>
    <row r="213" spans="1:9" s="6" customFormat="1" ht="15" customHeight="1" x14ac:dyDescent="0.2">
      <c r="A213" s="21"/>
      <c r="B213" s="21"/>
      <c r="C213" s="21"/>
      <c r="D213" s="3"/>
      <c r="E213" s="3"/>
      <c r="F213" s="4"/>
      <c r="H213" s="22"/>
      <c r="I213" s="22"/>
    </row>
    <row r="214" spans="1:9" s="6" customFormat="1" ht="15" customHeight="1" x14ac:dyDescent="0.2">
      <c r="A214" s="21"/>
      <c r="B214" s="21"/>
      <c r="C214" s="21"/>
      <c r="D214" s="3"/>
      <c r="E214" s="3"/>
      <c r="F214" s="4"/>
      <c r="H214" s="22"/>
      <c r="I214" s="22"/>
    </row>
    <row r="215" spans="1:9" s="6" customFormat="1" ht="15" customHeight="1" x14ac:dyDescent="0.2">
      <c r="A215" s="21"/>
      <c r="B215" s="21"/>
      <c r="C215" s="21"/>
      <c r="D215" s="3"/>
      <c r="E215" s="3"/>
      <c r="F215" s="4"/>
      <c r="H215" s="22"/>
      <c r="I215" s="22"/>
    </row>
    <row r="216" spans="1:9" s="6" customFormat="1" ht="15" customHeight="1" x14ac:dyDescent="0.2">
      <c r="A216" s="21"/>
      <c r="B216" s="21"/>
      <c r="C216" s="21"/>
      <c r="D216" s="3"/>
      <c r="E216" s="3"/>
      <c r="F216" s="4"/>
      <c r="H216" s="22"/>
      <c r="I216" s="22"/>
    </row>
    <row r="217" spans="1:9" s="6" customFormat="1" ht="15" customHeight="1" x14ac:dyDescent="0.2">
      <c r="A217" s="21"/>
      <c r="B217" s="21"/>
      <c r="C217" s="21"/>
      <c r="D217" s="3"/>
      <c r="E217" s="3"/>
      <c r="F217" s="4"/>
      <c r="H217" s="22"/>
      <c r="I217" s="22"/>
    </row>
    <row r="218" spans="1:9" s="6" customFormat="1" ht="15" customHeight="1" x14ac:dyDescent="0.2">
      <c r="A218" s="21"/>
      <c r="B218" s="21"/>
      <c r="C218" s="21"/>
      <c r="D218" s="3"/>
      <c r="E218" s="3"/>
      <c r="F218" s="4"/>
      <c r="H218" s="22"/>
      <c r="I218" s="22"/>
    </row>
    <row r="219" spans="1:9" s="6" customFormat="1" ht="15" customHeight="1" x14ac:dyDescent="0.2">
      <c r="A219" s="21"/>
      <c r="B219" s="21"/>
      <c r="C219" s="21"/>
      <c r="D219" s="3"/>
      <c r="E219" s="3"/>
      <c r="F219" s="4"/>
      <c r="H219" s="22"/>
      <c r="I219" s="22"/>
    </row>
    <row r="220" spans="1:9" s="6" customFormat="1" ht="15" customHeight="1" x14ac:dyDescent="0.2">
      <c r="A220" s="21"/>
      <c r="B220" s="21"/>
      <c r="C220" s="21"/>
      <c r="D220" s="3"/>
      <c r="E220" s="3"/>
      <c r="F220" s="4"/>
      <c r="H220" s="22"/>
      <c r="I220" s="22"/>
    </row>
    <row r="221" spans="1:9" s="6" customFormat="1" ht="15" customHeight="1" x14ac:dyDescent="0.2">
      <c r="A221" s="21"/>
      <c r="B221" s="21"/>
      <c r="C221" s="21"/>
      <c r="D221" s="3"/>
      <c r="E221" s="3"/>
      <c r="F221" s="4"/>
      <c r="H221" s="22"/>
      <c r="I221" s="22"/>
    </row>
    <row r="222" spans="1:9" s="6" customFormat="1" ht="15" customHeight="1" x14ac:dyDescent="0.2">
      <c r="A222" s="21"/>
      <c r="B222" s="21"/>
      <c r="C222" s="21"/>
      <c r="D222" s="3"/>
      <c r="E222" s="3"/>
      <c r="F222" s="4"/>
      <c r="H222" s="22"/>
      <c r="I222" s="22"/>
    </row>
    <row r="223" spans="1:9" s="6" customFormat="1" ht="15" customHeight="1" x14ac:dyDescent="0.2">
      <c r="A223" s="21"/>
      <c r="B223" s="21"/>
      <c r="C223" s="21"/>
      <c r="D223" s="3"/>
      <c r="E223" s="3"/>
      <c r="F223" s="4"/>
      <c r="H223" s="22"/>
      <c r="I223" s="22"/>
    </row>
    <row r="224" spans="1:9" s="6" customFormat="1" ht="15" customHeight="1" x14ac:dyDescent="0.2">
      <c r="A224" s="21"/>
      <c r="B224" s="21"/>
      <c r="C224" s="21"/>
      <c r="D224" s="3"/>
      <c r="E224" s="3"/>
      <c r="F224" s="4"/>
      <c r="H224" s="22"/>
      <c r="I224" s="22"/>
    </row>
    <row r="225" spans="1:9" s="6" customFormat="1" ht="15" customHeight="1" x14ac:dyDescent="0.2">
      <c r="A225" s="21"/>
      <c r="B225" s="21"/>
      <c r="C225" s="21"/>
      <c r="D225" s="3"/>
      <c r="E225" s="3"/>
      <c r="F225" s="4"/>
      <c r="H225" s="22"/>
      <c r="I225" s="22"/>
    </row>
    <row r="226" spans="1:9" s="6" customFormat="1" ht="15" customHeight="1" x14ac:dyDescent="0.2">
      <c r="A226" s="21"/>
      <c r="B226" s="21"/>
      <c r="C226" s="21"/>
      <c r="D226" s="3"/>
      <c r="E226" s="3"/>
      <c r="F226" s="4"/>
      <c r="H226" s="22"/>
      <c r="I226" s="22"/>
    </row>
    <row r="227" spans="1:9" s="6" customFormat="1" ht="15" customHeight="1" x14ac:dyDescent="0.2">
      <c r="A227" s="21"/>
      <c r="B227" s="21"/>
      <c r="C227" s="21"/>
      <c r="D227" s="3"/>
      <c r="E227" s="3"/>
      <c r="F227" s="4"/>
      <c r="H227" s="22"/>
      <c r="I227" s="22"/>
    </row>
    <row r="228" spans="1:9" s="6" customFormat="1" ht="15" customHeight="1" x14ac:dyDescent="0.2">
      <c r="A228" s="21"/>
      <c r="B228" s="21"/>
      <c r="C228" s="21"/>
      <c r="D228" s="3"/>
      <c r="E228" s="3"/>
      <c r="F228" s="4"/>
      <c r="H228" s="22"/>
      <c r="I228" s="22"/>
    </row>
    <row r="229" spans="1:9" s="6" customFormat="1" ht="15" customHeight="1" x14ac:dyDescent="0.2">
      <c r="A229" s="21"/>
      <c r="B229" s="21"/>
      <c r="C229" s="21"/>
      <c r="D229" s="3"/>
      <c r="E229" s="3"/>
      <c r="F229" s="4"/>
      <c r="H229" s="22"/>
      <c r="I229" s="22"/>
    </row>
    <row r="230" spans="1:9" s="6" customFormat="1" ht="15" customHeight="1" x14ac:dyDescent="0.2">
      <c r="A230" s="21"/>
      <c r="B230" s="21"/>
      <c r="C230" s="21"/>
      <c r="D230" s="3"/>
      <c r="E230" s="3"/>
      <c r="F230" s="4"/>
      <c r="H230" s="22"/>
      <c r="I230" s="22"/>
    </row>
    <row r="231" spans="1:9" s="6" customFormat="1" ht="15" customHeight="1" x14ac:dyDescent="0.2">
      <c r="A231" s="21"/>
      <c r="B231" s="21"/>
      <c r="C231" s="21"/>
      <c r="D231" s="3"/>
      <c r="E231" s="3"/>
      <c r="F231" s="4"/>
      <c r="H231" s="22"/>
      <c r="I231" s="22"/>
    </row>
    <row r="232" spans="1:9" s="6" customFormat="1" ht="15" customHeight="1" x14ac:dyDescent="0.2">
      <c r="A232" s="21"/>
      <c r="B232" s="21"/>
      <c r="C232" s="21"/>
      <c r="D232" s="3"/>
      <c r="E232" s="3"/>
      <c r="F232" s="4"/>
      <c r="H232" s="22"/>
      <c r="I232" s="22"/>
    </row>
    <row r="233" spans="1:9" s="6" customFormat="1" ht="15" customHeight="1" x14ac:dyDescent="0.2">
      <c r="A233" s="21"/>
      <c r="B233" s="21"/>
      <c r="C233" s="21"/>
      <c r="D233" s="3"/>
      <c r="E233" s="3"/>
      <c r="F233" s="4"/>
      <c r="H233" s="22"/>
      <c r="I233" s="22"/>
    </row>
    <row r="234" spans="1:9" s="6" customFormat="1" ht="15" customHeight="1" x14ac:dyDescent="0.2">
      <c r="A234" s="21"/>
      <c r="B234" s="21"/>
      <c r="C234" s="21"/>
      <c r="D234" s="3"/>
      <c r="E234" s="3"/>
      <c r="F234" s="4"/>
      <c r="H234" s="22"/>
      <c r="I234" s="22"/>
    </row>
    <row r="235" spans="1:9" s="6" customFormat="1" ht="15" customHeight="1" x14ac:dyDescent="0.2">
      <c r="A235" s="21"/>
      <c r="B235" s="21"/>
      <c r="C235" s="21"/>
      <c r="D235" s="3"/>
      <c r="E235" s="3"/>
      <c r="F235" s="4"/>
      <c r="H235" s="22"/>
      <c r="I235" s="22"/>
    </row>
    <row r="236" spans="1:9" s="6" customFormat="1" ht="15" customHeight="1" x14ac:dyDescent="0.2">
      <c r="A236" s="21"/>
      <c r="B236" s="21"/>
      <c r="C236" s="21"/>
      <c r="D236" s="3"/>
      <c r="E236" s="3"/>
      <c r="F236" s="4"/>
      <c r="H236" s="22"/>
      <c r="I236" s="22"/>
    </row>
    <row r="237" spans="1:9" s="6" customFormat="1" ht="15" customHeight="1" x14ac:dyDescent="0.2">
      <c r="A237" s="21"/>
      <c r="B237" s="21"/>
      <c r="C237" s="21"/>
      <c r="D237" s="3"/>
      <c r="E237" s="3"/>
      <c r="F237" s="4"/>
      <c r="H237" s="22"/>
      <c r="I237" s="22"/>
    </row>
    <row r="238" spans="1:9" s="6" customFormat="1" ht="15" customHeight="1" x14ac:dyDescent="0.2">
      <c r="A238" s="21"/>
      <c r="B238" s="21"/>
      <c r="C238" s="21"/>
      <c r="D238" s="3"/>
      <c r="E238" s="3"/>
      <c r="F238" s="4"/>
      <c r="H238" s="22"/>
      <c r="I238" s="22"/>
    </row>
    <row r="239" spans="1:9" s="6" customFormat="1" ht="15" customHeight="1" x14ac:dyDescent="0.2">
      <c r="A239" s="21"/>
      <c r="B239" s="21"/>
      <c r="C239" s="21"/>
      <c r="D239" s="3"/>
      <c r="E239" s="3"/>
      <c r="F239" s="4"/>
      <c r="H239" s="22"/>
      <c r="I239" s="22"/>
    </row>
  </sheetData>
  <conditionalFormatting sqref="G15:G65525 G1:G4 G9:G13">
    <cfRule type="cellIs" dxfId="1163" priority="2" stopIfTrue="1" operator="greaterThan">
      <formula>0</formula>
    </cfRule>
  </conditionalFormatting>
  <conditionalFormatting sqref="G14">
    <cfRule type="cellIs" dxfId="1162" priority="1" stopIfTrue="1" operator="greaterThan">
      <formula>0</formula>
    </cfRule>
  </conditionalFormatting>
  <pageMargins left="0.55118110236220474" right="0.55118110236220474" top="0.78740157480314965" bottom="0.78740157480314965" header="0.51181102362204722" footer="0.51181102362204722"/>
  <pageSetup paperSize="9" scale="66" fitToHeight="2" orientation="landscape" r:id="rId1"/>
  <headerFooter alignWithMargins="0">
    <oddFooter>&amp;L&amp;F&amp;C&amp;A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237"/>
  <sheetViews>
    <sheetView zoomScaleNormal="100" workbookViewId="0">
      <pane xSplit="2" ySplit="8" topLeftCell="C9" activePane="bottomRight" state="frozen"/>
      <selection activeCell="B31" sqref="B31"/>
      <selection pane="topRight" activeCell="B31" sqref="B31"/>
      <selection pane="bottomLeft" activeCell="B31" sqref="B31"/>
      <selection pane="bottomRight" activeCell="B31" sqref="B31"/>
    </sheetView>
  </sheetViews>
  <sheetFormatPr defaultRowHeight="15" customHeight="1" x14ac:dyDescent="0.2"/>
  <cols>
    <col min="1" max="1" width="24.85546875" style="21" bestFit="1" customWidth="1"/>
    <col min="2" max="2" width="48.140625" style="21" customWidth="1"/>
    <col min="3" max="3" width="24.42578125" style="21" customWidth="1"/>
    <col min="4" max="6" width="15.28515625" style="3" customWidth="1"/>
    <col min="7" max="7" width="15.28515625" style="6" bestFit="1" customWidth="1"/>
    <col min="8" max="8" width="45.7109375" style="22" customWidth="1"/>
    <col min="9" max="9" width="1.7109375" style="22" customWidth="1"/>
    <col min="10" max="10" width="19.28515625" style="4" customWidth="1"/>
    <col min="11" max="16384" width="9.140625" style="3"/>
  </cols>
  <sheetData>
    <row r="1" spans="1:10" ht="20.25" x14ac:dyDescent="0.3">
      <c r="A1" s="18" t="s">
        <v>224</v>
      </c>
      <c r="B1" s="20"/>
      <c r="C1" s="19"/>
      <c r="D1" s="1"/>
      <c r="E1" s="1"/>
      <c r="F1" s="1"/>
      <c r="G1" s="7"/>
      <c r="I1" s="75" t="s">
        <v>170</v>
      </c>
    </row>
    <row r="2" spans="1:10" ht="15" customHeight="1" x14ac:dyDescent="0.2">
      <c r="D2" s="2"/>
      <c r="E2" s="2"/>
      <c r="F2" s="2"/>
      <c r="G2" s="7"/>
    </row>
    <row r="3" spans="1:10" ht="15" customHeight="1" x14ac:dyDescent="0.2">
      <c r="D3" s="2"/>
      <c r="E3" s="2"/>
      <c r="F3" s="2"/>
      <c r="G3" s="7"/>
      <c r="H3" s="22" t="s">
        <v>11</v>
      </c>
    </row>
    <row r="4" spans="1:10" ht="15" customHeight="1" thickBot="1" x14ac:dyDescent="0.25"/>
    <row r="5" spans="1:10" ht="15" customHeight="1" x14ac:dyDescent="0.25">
      <c r="A5" s="23" t="s">
        <v>162</v>
      </c>
      <c r="B5" s="24" t="s">
        <v>163</v>
      </c>
      <c r="C5" s="24" t="s">
        <v>164</v>
      </c>
      <c r="D5" s="25" t="s">
        <v>165</v>
      </c>
      <c r="E5" s="25" t="s">
        <v>166</v>
      </c>
      <c r="F5" s="25" t="s">
        <v>167</v>
      </c>
      <c r="G5" s="26" t="s">
        <v>179</v>
      </c>
      <c r="H5" s="56" t="s">
        <v>169</v>
      </c>
      <c r="I5" s="27"/>
      <c r="J5" s="48" t="s">
        <v>106</v>
      </c>
    </row>
    <row r="6" spans="1:10" ht="15" customHeight="1" x14ac:dyDescent="0.25">
      <c r="A6" s="28"/>
      <c r="B6" s="29"/>
      <c r="C6" s="30"/>
      <c r="D6" s="31"/>
      <c r="E6" s="31"/>
      <c r="F6" s="31" t="s">
        <v>168</v>
      </c>
      <c r="G6" s="91" t="s">
        <v>180</v>
      </c>
      <c r="H6" s="57"/>
      <c r="I6" s="32"/>
      <c r="J6" s="49" t="s">
        <v>107</v>
      </c>
    </row>
    <row r="7" spans="1:10" ht="15" customHeight="1" x14ac:dyDescent="0.25">
      <c r="A7" s="33"/>
      <c r="B7" s="34"/>
      <c r="C7" s="34"/>
      <c r="D7" s="35" t="s">
        <v>0</v>
      </c>
      <c r="E7" s="31" t="s">
        <v>0</v>
      </c>
      <c r="F7" s="31" t="s">
        <v>0</v>
      </c>
      <c r="G7" s="36" t="s">
        <v>0</v>
      </c>
      <c r="H7" s="78"/>
      <c r="I7" s="37"/>
      <c r="J7" s="79"/>
    </row>
    <row r="8" spans="1:10" ht="15" customHeight="1" x14ac:dyDescent="0.25">
      <c r="A8" s="42"/>
      <c r="B8" s="43"/>
      <c r="C8" s="43"/>
      <c r="D8" s="44"/>
      <c r="E8" s="45"/>
      <c r="F8" s="45"/>
      <c r="G8" s="46"/>
      <c r="H8" s="58"/>
      <c r="I8" s="47"/>
      <c r="J8" s="50"/>
    </row>
    <row r="9" spans="1:10" s="51" customFormat="1" ht="30" x14ac:dyDescent="0.2">
      <c r="A9" s="61" t="s">
        <v>144</v>
      </c>
      <c r="B9" s="76" t="s">
        <v>124</v>
      </c>
      <c r="C9" s="62" t="s">
        <v>122</v>
      </c>
      <c r="D9" s="63">
        <f>259+173</f>
        <v>432</v>
      </c>
      <c r="E9" s="63">
        <f>259+173</f>
        <v>432</v>
      </c>
      <c r="F9" s="63">
        <v>413</v>
      </c>
      <c r="G9" s="63">
        <f>F9-E9</f>
        <v>-19</v>
      </c>
      <c r="H9" s="64"/>
      <c r="I9" s="65"/>
      <c r="J9" s="66" t="s">
        <v>108</v>
      </c>
    </row>
    <row r="10" spans="1:10" s="51" customFormat="1" x14ac:dyDescent="0.2">
      <c r="A10" s="67" t="s">
        <v>144</v>
      </c>
      <c r="B10" s="74" t="s">
        <v>149</v>
      </c>
      <c r="C10" s="68" t="s">
        <v>150</v>
      </c>
      <c r="D10" s="69">
        <v>459</v>
      </c>
      <c r="E10" s="69">
        <v>459</v>
      </c>
      <c r="F10" s="69">
        <v>447</v>
      </c>
      <c r="G10" s="69">
        <f>F10-E10</f>
        <v>-12</v>
      </c>
      <c r="H10" s="70"/>
      <c r="I10" s="71"/>
      <c r="J10" s="72" t="s">
        <v>108</v>
      </c>
    </row>
    <row r="11" spans="1:10" s="51" customFormat="1" x14ac:dyDescent="0.2">
      <c r="A11" s="88"/>
      <c r="B11" s="82"/>
      <c r="C11" s="80"/>
      <c r="D11" s="81"/>
      <c r="E11" s="81"/>
      <c r="F11" s="81"/>
      <c r="G11" s="81"/>
      <c r="H11" s="82"/>
      <c r="I11" s="83"/>
      <c r="J11" s="84"/>
    </row>
    <row r="12" spans="1:10" ht="16.5" thickBot="1" x14ac:dyDescent="0.3">
      <c r="A12" s="38" t="s">
        <v>6</v>
      </c>
      <c r="B12" s="39" t="s">
        <v>120</v>
      </c>
      <c r="C12" s="39" t="s">
        <v>119</v>
      </c>
      <c r="D12" s="40">
        <f>SUM(D8:D11)</f>
        <v>891</v>
      </c>
      <c r="E12" s="40">
        <f>SUM(E8:E11)</f>
        <v>891</v>
      </c>
      <c r="F12" s="40">
        <f>SUM(F8:F11)</f>
        <v>860</v>
      </c>
      <c r="G12" s="85">
        <f>SUM(G8:G11)</f>
        <v>-31</v>
      </c>
      <c r="H12" s="86"/>
      <c r="I12" s="41"/>
      <c r="J12" s="87"/>
    </row>
    <row r="13" spans="1:10" ht="15" customHeight="1" x14ac:dyDescent="0.2">
      <c r="D13" s="4"/>
      <c r="E13" s="4"/>
      <c r="F13" s="5"/>
      <c r="G13" s="5"/>
    </row>
    <row r="14" spans="1:10" ht="15" customHeight="1" x14ac:dyDescent="0.2">
      <c r="D14" s="4"/>
      <c r="E14" s="4"/>
      <c r="F14" s="5"/>
      <c r="G14" s="5"/>
    </row>
    <row r="15" spans="1:10" ht="15" customHeight="1" x14ac:dyDescent="0.2">
      <c r="D15" s="4"/>
      <c r="E15" s="4"/>
      <c r="F15" s="5"/>
      <c r="G15" s="5"/>
    </row>
    <row r="16" spans="1:10" ht="15" customHeight="1" x14ac:dyDescent="0.2">
      <c r="D16" s="4"/>
      <c r="E16" s="4"/>
      <c r="F16" s="5"/>
      <c r="G16" s="5"/>
    </row>
    <row r="17" spans="1:10" ht="15" customHeight="1" x14ac:dyDescent="0.2">
      <c r="D17" s="4"/>
      <c r="E17" s="4"/>
      <c r="F17" s="5"/>
      <c r="G17" s="5"/>
    </row>
    <row r="18" spans="1:10" ht="15" customHeight="1" x14ac:dyDescent="0.2">
      <c r="D18" s="4"/>
      <c r="E18" s="4"/>
      <c r="F18" s="5"/>
      <c r="G18" s="5" t="s">
        <v>11</v>
      </c>
    </row>
    <row r="19" spans="1:10" s="22" customFormat="1" ht="15" customHeight="1" x14ac:dyDescent="0.2">
      <c r="A19" s="21"/>
      <c r="B19" s="21"/>
      <c r="C19" s="21"/>
      <c r="D19" s="4"/>
      <c r="E19" s="4"/>
      <c r="F19" s="5"/>
      <c r="G19" s="5"/>
      <c r="J19" s="4"/>
    </row>
    <row r="20" spans="1:10" s="22" customFormat="1" ht="15" customHeight="1" x14ac:dyDescent="0.2">
      <c r="A20" s="21"/>
      <c r="B20" s="21"/>
      <c r="C20" s="21"/>
      <c r="D20" s="4"/>
      <c r="E20" s="4"/>
      <c r="F20" s="5"/>
      <c r="G20" s="5"/>
      <c r="J20" s="4"/>
    </row>
    <row r="21" spans="1:10" s="22" customFormat="1" ht="15" customHeight="1" x14ac:dyDescent="0.2">
      <c r="A21" s="21"/>
      <c r="B21" s="21"/>
      <c r="C21" s="21"/>
      <c r="D21" s="3"/>
      <c r="E21" s="3"/>
      <c r="F21" s="4"/>
      <c r="G21" s="6"/>
      <c r="J21" s="4"/>
    </row>
    <row r="22" spans="1:10" s="22" customFormat="1" ht="15" customHeight="1" x14ac:dyDescent="0.2">
      <c r="A22" s="21"/>
      <c r="B22" s="21"/>
      <c r="C22" s="21"/>
      <c r="D22" s="3"/>
      <c r="E22" s="3"/>
      <c r="F22" s="4"/>
      <c r="G22" s="6"/>
      <c r="J22" s="4"/>
    </row>
    <row r="23" spans="1:10" s="22" customFormat="1" ht="15" customHeight="1" x14ac:dyDescent="0.2">
      <c r="A23" s="21"/>
      <c r="B23" s="21"/>
      <c r="C23" s="21"/>
      <c r="D23" s="3"/>
      <c r="E23" s="3"/>
      <c r="F23" s="4"/>
      <c r="G23" s="6"/>
      <c r="J23" s="4"/>
    </row>
    <row r="24" spans="1:10" s="22" customFormat="1" ht="15" customHeight="1" x14ac:dyDescent="0.2">
      <c r="A24" s="21"/>
      <c r="B24" s="21"/>
      <c r="C24" s="21"/>
      <c r="D24" s="3"/>
      <c r="E24" s="3"/>
      <c r="F24" s="4"/>
      <c r="G24" s="6"/>
      <c r="J24" s="4"/>
    </row>
    <row r="25" spans="1:10" s="22" customFormat="1" ht="15" customHeight="1" x14ac:dyDescent="0.2">
      <c r="A25" s="21"/>
      <c r="B25" s="21"/>
      <c r="C25" s="21"/>
      <c r="D25" s="3"/>
      <c r="E25" s="3"/>
      <c r="F25" s="4"/>
      <c r="G25" s="6"/>
      <c r="J25" s="4"/>
    </row>
    <row r="26" spans="1:10" s="22" customFormat="1" ht="15" customHeight="1" x14ac:dyDescent="0.2">
      <c r="A26" s="21"/>
      <c r="B26" s="21"/>
      <c r="C26" s="21"/>
      <c r="D26" s="3"/>
      <c r="E26" s="3"/>
      <c r="F26" s="4"/>
      <c r="G26" s="6"/>
      <c r="J26" s="4"/>
    </row>
    <row r="27" spans="1:10" s="22" customFormat="1" ht="15" customHeight="1" x14ac:dyDescent="0.2">
      <c r="A27" s="21"/>
      <c r="B27" s="21"/>
      <c r="C27" s="21"/>
      <c r="D27" s="3"/>
      <c r="E27" s="3"/>
      <c r="F27" s="4"/>
      <c r="G27" s="6"/>
      <c r="J27" s="4"/>
    </row>
    <row r="28" spans="1:10" s="22" customFormat="1" ht="15" customHeight="1" x14ac:dyDescent="0.2">
      <c r="A28" s="21"/>
      <c r="B28" s="21"/>
      <c r="C28" s="21"/>
      <c r="D28" s="3"/>
      <c r="E28" s="3"/>
      <c r="F28" s="4"/>
      <c r="G28" s="6"/>
      <c r="J28" s="4"/>
    </row>
    <row r="29" spans="1:10" s="22" customFormat="1" ht="15" customHeight="1" x14ac:dyDescent="0.2">
      <c r="A29" s="21"/>
      <c r="B29" s="21"/>
      <c r="C29" s="21"/>
      <c r="D29" s="3"/>
      <c r="E29" s="3"/>
      <c r="F29" s="4"/>
      <c r="G29" s="6"/>
      <c r="J29" s="4"/>
    </row>
    <row r="30" spans="1:10" s="22" customFormat="1" ht="15" customHeight="1" x14ac:dyDescent="0.2">
      <c r="A30" s="21"/>
      <c r="B30" s="21"/>
      <c r="C30" s="21"/>
      <c r="D30" s="3"/>
      <c r="E30" s="3"/>
      <c r="F30" s="4"/>
      <c r="G30" s="6"/>
      <c r="J30" s="4"/>
    </row>
    <row r="31" spans="1:10" s="22" customFormat="1" ht="15" customHeight="1" x14ac:dyDescent="0.2">
      <c r="A31" s="21"/>
      <c r="B31" s="21"/>
      <c r="C31" s="21"/>
      <c r="D31" s="3"/>
      <c r="E31" s="3"/>
      <c r="F31" s="4"/>
      <c r="G31" s="6"/>
      <c r="J31" s="4"/>
    </row>
    <row r="32" spans="1:10" s="22" customFormat="1" ht="15" customHeight="1" x14ac:dyDescent="0.2">
      <c r="A32" s="21"/>
      <c r="B32" s="21"/>
      <c r="C32" s="21"/>
      <c r="D32" s="3"/>
      <c r="E32" s="3"/>
      <c r="F32" s="4"/>
      <c r="G32" s="6"/>
      <c r="J32" s="4"/>
    </row>
    <row r="33" spans="1:10" s="22" customFormat="1" ht="15" customHeight="1" x14ac:dyDescent="0.2">
      <c r="A33" s="21"/>
      <c r="B33" s="21"/>
      <c r="C33" s="21"/>
      <c r="D33" s="3"/>
      <c r="E33" s="3"/>
      <c r="F33" s="4"/>
      <c r="G33" s="6"/>
      <c r="J33" s="4"/>
    </row>
    <row r="34" spans="1:10" s="22" customFormat="1" ht="15" customHeight="1" x14ac:dyDescent="0.2">
      <c r="A34" s="21"/>
      <c r="B34" s="21"/>
      <c r="C34" s="21"/>
      <c r="D34" s="3"/>
      <c r="E34" s="3"/>
      <c r="F34" s="4"/>
      <c r="G34" s="6"/>
      <c r="J34" s="4"/>
    </row>
    <row r="35" spans="1:10" s="6" customFormat="1" ht="15" customHeight="1" x14ac:dyDescent="0.2">
      <c r="A35" s="21"/>
      <c r="B35" s="21"/>
      <c r="C35" s="21"/>
      <c r="D35" s="3"/>
      <c r="E35" s="3"/>
      <c r="F35" s="4"/>
      <c r="H35" s="22"/>
      <c r="I35" s="22"/>
      <c r="J35" s="4"/>
    </row>
    <row r="36" spans="1:10" s="6" customFormat="1" ht="15" customHeight="1" x14ac:dyDescent="0.2">
      <c r="A36" s="21"/>
      <c r="B36" s="21"/>
      <c r="C36" s="21"/>
      <c r="D36" s="3"/>
      <c r="E36" s="3"/>
      <c r="F36" s="4"/>
      <c r="H36" s="22"/>
      <c r="I36" s="22"/>
      <c r="J36" s="4"/>
    </row>
    <row r="37" spans="1:10" s="6" customFormat="1" ht="15" customHeight="1" x14ac:dyDescent="0.2">
      <c r="A37" s="21"/>
      <c r="B37" s="21"/>
      <c r="C37" s="21"/>
      <c r="D37" s="3"/>
      <c r="E37" s="3"/>
      <c r="F37" s="4"/>
      <c r="H37" s="22"/>
      <c r="I37" s="22"/>
      <c r="J37" s="4"/>
    </row>
    <row r="38" spans="1:10" s="6" customFormat="1" ht="15" customHeight="1" x14ac:dyDescent="0.2">
      <c r="A38" s="21"/>
      <c r="B38" s="21"/>
      <c r="C38" s="21"/>
      <c r="D38" s="3"/>
      <c r="E38" s="3"/>
      <c r="F38" s="4"/>
      <c r="H38" s="22"/>
      <c r="I38" s="22"/>
      <c r="J38" s="4"/>
    </row>
    <row r="39" spans="1:10" s="6" customFormat="1" ht="15" customHeight="1" x14ac:dyDescent="0.2">
      <c r="A39" s="21"/>
      <c r="B39" s="21"/>
      <c r="C39" s="21"/>
      <c r="D39" s="3"/>
      <c r="E39" s="3"/>
      <c r="F39" s="4"/>
      <c r="H39" s="22"/>
      <c r="I39" s="22"/>
      <c r="J39" s="4"/>
    </row>
    <row r="40" spans="1:10" s="6" customFormat="1" ht="15" customHeight="1" x14ac:dyDescent="0.2">
      <c r="A40" s="21"/>
      <c r="B40" s="21"/>
      <c r="C40" s="21"/>
      <c r="D40" s="3"/>
      <c r="E40" s="3"/>
      <c r="F40" s="4"/>
      <c r="H40" s="22"/>
      <c r="I40" s="22"/>
      <c r="J40" s="4"/>
    </row>
    <row r="41" spans="1:10" s="6" customFormat="1" ht="15" customHeight="1" x14ac:dyDescent="0.2">
      <c r="A41" s="21"/>
      <c r="B41" s="21"/>
      <c r="C41" s="21"/>
      <c r="D41" s="3"/>
      <c r="E41" s="3"/>
      <c r="F41" s="4"/>
      <c r="H41" s="22"/>
      <c r="I41" s="22"/>
      <c r="J41" s="4"/>
    </row>
    <row r="42" spans="1:10" s="6" customFormat="1" ht="15" customHeight="1" x14ac:dyDescent="0.2">
      <c r="A42" s="21"/>
      <c r="B42" s="21"/>
      <c r="C42" s="21"/>
      <c r="D42" s="3"/>
      <c r="E42" s="3"/>
      <c r="F42" s="4"/>
      <c r="H42" s="22"/>
      <c r="I42" s="22"/>
      <c r="J42" s="4"/>
    </row>
    <row r="43" spans="1:10" s="6" customFormat="1" ht="15" customHeight="1" x14ac:dyDescent="0.2">
      <c r="A43" s="21"/>
      <c r="B43" s="21"/>
      <c r="C43" s="21"/>
      <c r="D43" s="3"/>
      <c r="E43" s="3"/>
      <c r="F43" s="4"/>
      <c r="H43" s="22"/>
      <c r="I43" s="22"/>
      <c r="J43" s="4"/>
    </row>
    <row r="44" spans="1:10" s="6" customFormat="1" ht="15" customHeight="1" x14ac:dyDescent="0.2">
      <c r="A44" s="21"/>
      <c r="B44" s="21"/>
      <c r="C44" s="21"/>
      <c r="D44" s="3"/>
      <c r="E44" s="3"/>
      <c r="F44" s="4"/>
      <c r="H44" s="22"/>
      <c r="I44" s="22"/>
      <c r="J44" s="4"/>
    </row>
    <row r="45" spans="1:10" s="6" customFormat="1" ht="15" customHeight="1" x14ac:dyDescent="0.2">
      <c r="A45" s="21"/>
      <c r="B45" s="21"/>
      <c r="C45" s="21"/>
      <c r="D45" s="3"/>
      <c r="E45" s="3"/>
      <c r="F45" s="4"/>
      <c r="H45" s="22"/>
      <c r="I45" s="22"/>
      <c r="J45" s="4"/>
    </row>
    <row r="46" spans="1:10" s="6" customFormat="1" ht="15" customHeight="1" x14ac:dyDescent="0.2">
      <c r="A46" s="21"/>
      <c r="B46" s="21"/>
      <c r="C46" s="21"/>
      <c r="D46" s="3"/>
      <c r="E46" s="3"/>
      <c r="F46" s="4"/>
      <c r="H46" s="22"/>
      <c r="I46" s="22"/>
      <c r="J46" s="4"/>
    </row>
    <row r="47" spans="1:10" s="6" customFormat="1" ht="15" customHeight="1" x14ac:dyDescent="0.2">
      <c r="A47" s="21"/>
      <c r="B47" s="21"/>
      <c r="C47" s="21"/>
      <c r="D47" s="3"/>
      <c r="E47" s="3"/>
      <c r="F47" s="4"/>
      <c r="H47" s="22"/>
      <c r="I47" s="22"/>
      <c r="J47" s="4"/>
    </row>
    <row r="48" spans="1:10" s="6" customFormat="1" ht="15" customHeight="1" x14ac:dyDescent="0.2">
      <c r="A48" s="21"/>
      <c r="B48" s="21"/>
      <c r="C48" s="21"/>
      <c r="D48" s="3"/>
      <c r="E48" s="3"/>
      <c r="F48" s="4"/>
      <c r="H48" s="22"/>
      <c r="I48" s="22"/>
      <c r="J48" s="4"/>
    </row>
    <row r="49" spans="1:10" s="6" customFormat="1" ht="15" customHeight="1" x14ac:dyDescent="0.2">
      <c r="A49" s="21"/>
      <c r="B49" s="21"/>
      <c r="C49" s="21"/>
      <c r="D49" s="3"/>
      <c r="E49" s="3"/>
      <c r="F49" s="4"/>
      <c r="H49" s="22"/>
      <c r="I49" s="22"/>
      <c r="J49" s="4"/>
    </row>
    <row r="50" spans="1:10" s="6" customFormat="1" ht="15" customHeight="1" x14ac:dyDescent="0.2">
      <c r="A50" s="21"/>
      <c r="B50" s="21"/>
      <c r="C50" s="21"/>
      <c r="D50" s="3"/>
      <c r="E50" s="3"/>
      <c r="F50" s="4"/>
      <c r="H50" s="22"/>
      <c r="I50" s="22"/>
      <c r="J50" s="4"/>
    </row>
    <row r="51" spans="1:10" s="6" customFormat="1" ht="15" customHeight="1" x14ac:dyDescent="0.2">
      <c r="A51" s="21"/>
      <c r="B51" s="21"/>
      <c r="C51" s="21"/>
      <c r="D51" s="3"/>
      <c r="E51" s="3"/>
      <c r="F51" s="4"/>
      <c r="H51" s="22"/>
      <c r="I51" s="22"/>
      <c r="J51" s="4"/>
    </row>
    <row r="52" spans="1:10" s="6" customFormat="1" ht="15" customHeight="1" x14ac:dyDescent="0.2">
      <c r="A52" s="21"/>
      <c r="B52" s="21"/>
      <c r="C52" s="21"/>
      <c r="D52" s="3"/>
      <c r="E52" s="3"/>
      <c r="F52" s="4"/>
      <c r="H52" s="22"/>
      <c r="I52" s="22"/>
      <c r="J52" s="4"/>
    </row>
    <row r="53" spans="1:10" s="6" customFormat="1" ht="15" customHeight="1" x14ac:dyDescent="0.2">
      <c r="A53" s="21"/>
      <c r="B53" s="21"/>
      <c r="C53" s="21"/>
      <c r="D53" s="3"/>
      <c r="E53" s="3"/>
      <c r="F53" s="4"/>
      <c r="H53" s="22"/>
      <c r="I53" s="22"/>
      <c r="J53" s="4"/>
    </row>
    <row r="54" spans="1:10" s="6" customFormat="1" ht="15" customHeight="1" x14ac:dyDescent="0.2">
      <c r="A54" s="21"/>
      <c r="B54" s="21"/>
      <c r="C54" s="21"/>
      <c r="D54" s="3"/>
      <c r="E54" s="3"/>
      <c r="F54" s="4"/>
      <c r="H54" s="22"/>
      <c r="I54" s="22"/>
      <c r="J54" s="4"/>
    </row>
    <row r="55" spans="1:10" s="6" customFormat="1" ht="15" customHeight="1" x14ac:dyDescent="0.2">
      <c r="A55" s="21"/>
      <c r="B55" s="21"/>
      <c r="C55" s="21"/>
      <c r="D55" s="3"/>
      <c r="E55" s="3"/>
      <c r="F55" s="4"/>
      <c r="H55" s="22"/>
      <c r="I55" s="22"/>
      <c r="J55" s="4"/>
    </row>
    <row r="56" spans="1:10" s="6" customFormat="1" ht="15" customHeight="1" x14ac:dyDescent="0.2">
      <c r="A56" s="21"/>
      <c r="B56" s="21"/>
      <c r="C56" s="21"/>
      <c r="D56" s="3"/>
      <c r="E56" s="3"/>
      <c r="F56" s="4"/>
      <c r="H56" s="22"/>
      <c r="I56" s="22"/>
      <c r="J56" s="4"/>
    </row>
    <row r="57" spans="1:10" s="6" customFormat="1" ht="15" customHeight="1" x14ac:dyDescent="0.2">
      <c r="A57" s="21"/>
      <c r="B57" s="21"/>
      <c r="C57" s="21"/>
      <c r="D57" s="3"/>
      <c r="E57" s="3"/>
      <c r="F57" s="4"/>
      <c r="H57" s="22"/>
      <c r="I57" s="22"/>
      <c r="J57" s="4"/>
    </row>
    <row r="58" spans="1:10" s="6" customFormat="1" ht="15" customHeight="1" x14ac:dyDescent="0.2">
      <c r="A58" s="21"/>
      <c r="B58" s="21"/>
      <c r="C58" s="21"/>
      <c r="D58" s="3"/>
      <c r="E58" s="3"/>
      <c r="F58" s="4"/>
      <c r="H58" s="22"/>
      <c r="I58" s="22"/>
      <c r="J58" s="4"/>
    </row>
    <row r="59" spans="1:10" s="6" customFormat="1" ht="15" customHeight="1" x14ac:dyDescent="0.2">
      <c r="A59" s="21"/>
      <c r="B59" s="21"/>
      <c r="C59" s="21"/>
      <c r="D59" s="3"/>
      <c r="E59" s="3"/>
      <c r="F59" s="4"/>
      <c r="H59" s="22"/>
      <c r="I59" s="22"/>
      <c r="J59" s="4"/>
    </row>
    <row r="60" spans="1:10" s="6" customFormat="1" ht="15" customHeight="1" x14ac:dyDescent="0.2">
      <c r="A60" s="21"/>
      <c r="B60" s="21"/>
      <c r="C60" s="21"/>
      <c r="D60" s="3"/>
      <c r="E60" s="3"/>
      <c r="F60" s="4"/>
      <c r="H60" s="22"/>
      <c r="I60" s="22"/>
      <c r="J60" s="4"/>
    </row>
    <row r="61" spans="1:10" s="6" customFormat="1" ht="15" customHeight="1" x14ac:dyDescent="0.2">
      <c r="A61" s="21"/>
      <c r="B61" s="21"/>
      <c r="C61" s="21"/>
      <c r="D61" s="3"/>
      <c r="E61" s="3"/>
      <c r="F61" s="4"/>
      <c r="H61" s="22"/>
      <c r="I61" s="22"/>
      <c r="J61" s="4"/>
    </row>
    <row r="62" spans="1:10" s="6" customFormat="1" ht="15" customHeight="1" x14ac:dyDescent="0.2">
      <c r="A62" s="21"/>
      <c r="B62" s="21"/>
      <c r="C62" s="21"/>
      <c r="D62" s="3"/>
      <c r="E62" s="3"/>
      <c r="F62" s="4"/>
      <c r="H62" s="22"/>
      <c r="I62" s="22"/>
      <c r="J62" s="4"/>
    </row>
    <row r="63" spans="1:10" s="6" customFormat="1" ht="15" customHeight="1" x14ac:dyDescent="0.2">
      <c r="A63" s="21"/>
      <c r="B63" s="21"/>
      <c r="C63" s="21"/>
      <c r="D63" s="3"/>
      <c r="E63" s="3"/>
      <c r="F63" s="4"/>
      <c r="H63" s="22"/>
      <c r="I63" s="22"/>
      <c r="J63" s="4"/>
    </row>
    <row r="64" spans="1:10" s="6" customFormat="1" ht="15" customHeight="1" x14ac:dyDescent="0.2">
      <c r="A64" s="21"/>
      <c r="B64" s="21"/>
      <c r="C64" s="21"/>
      <c r="D64" s="3"/>
      <c r="E64" s="3"/>
      <c r="F64" s="4"/>
      <c r="H64" s="22"/>
      <c r="I64" s="22"/>
      <c r="J64" s="4"/>
    </row>
    <row r="65" spans="1:10" s="6" customFormat="1" ht="15" customHeight="1" x14ac:dyDescent="0.2">
      <c r="A65" s="21"/>
      <c r="B65" s="21"/>
      <c r="C65" s="21"/>
      <c r="D65" s="3"/>
      <c r="E65" s="3"/>
      <c r="F65" s="4"/>
      <c r="H65" s="22"/>
      <c r="I65" s="22"/>
      <c r="J65" s="4"/>
    </row>
    <row r="66" spans="1:10" s="6" customFormat="1" ht="15" customHeight="1" x14ac:dyDescent="0.2">
      <c r="A66" s="21"/>
      <c r="B66" s="21"/>
      <c r="C66" s="21"/>
      <c r="D66" s="3"/>
      <c r="E66" s="3"/>
      <c r="F66" s="4"/>
      <c r="H66" s="22"/>
      <c r="I66" s="22"/>
      <c r="J66" s="4"/>
    </row>
    <row r="67" spans="1:10" s="6" customFormat="1" ht="15" customHeight="1" x14ac:dyDescent="0.2">
      <c r="A67" s="21"/>
      <c r="B67" s="21"/>
      <c r="C67" s="21"/>
      <c r="D67" s="3"/>
      <c r="E67" s="3"/>
      <c r="F67" s="4"/>
      <c r="H67" s="22"/>
      <c r="I67" s="22"/>
      <c r="J67" s="4"/>
    </row>
    <row r="68" spans="1:10" s="6" customFormat="1" ht="15" customHeight="1" x14ac:dyDescent="0.2">
      <c r="A68" s="21"/>
      <c r="B68" s="21"/>
      <c r="C68" s="21"/>
      <c r="D68" s="3"/>
      <c r="E68" s="3"/>
      <c r="F68" s="4"/>
      <c r="H68" s="22"/>
      <c r="I68" s="22"/>
      <c r="J68" s="4"/>
    </row>
    <row r="69" spans="1:10" s="6" customFormat="1" ht="15" customHeight="1" x14ac:dyDescent="0.2">
      <c r="A69" s="21"/>
      <c r="B69" s="21"/>
      <c r="C69" s="21"/>
      <c r="D69" s="3"/>
      <c r="E69" s="3"/>
      <c r="F69" s="4"/>
      <c r="H69" s="22"/>
      <c r="I69" s="22"/>
      <c r="J69" s="4"/>
    </row>
    <row r="70" spans="1:10" s="6" customFormat="1" ht="15" customHeight="1" x14ac:dyDescent="0.2">
      <c r="A70" s="21"/>
      <c r="B70" s="21"/>
      <c r="C70" s="21"/>
      <c r="D70" s="3"/>
      <c r="E70" s="3"/>
      <c r="F70" s="4"/>
      <c r="H70" s="22"/>
      <c r="I70" s="22"/>
      <c r="J70" s="4"/>
    </row>
    <row r="71" spans="1:10" s="6" customFormat="1" ht="15" customHeight="1" x14ac:dyDescent="0.2">
      <c r="A71" s="21"/>
      <c r="B71" s="21"/>
      <c r="C71" s="21"/>
      <c r="D71" s="3"/>
      <c r="E71" s="3"/>
      <c r="F71" s="4"/>
      <c r="H71" s="22"/>
      <c r="I71" s="22"/>
      <c r="J71" s="4"/>
    </row>
    <row r="72" spans="1:10" s="6" customFormat="1" ht="15" customHeight="1" x14ac:dyDescent="0.2">
      <c r="A72" s="21"/>
      <c r="B72" s="21"/>
      <c r="C72" s="21"/>
      <c r="D72" s="3"/>
      <c r="E72" s="3"/>
      <c r="F72" s="4"/>
      <c r="H72" s="22"/>
      <c r="I72" s="22"/>
      <c r="J72" s="4"/>
    </row>
    <row r="73" spans="1:10" s="6" customFormat="1" ht="15" customHeight="1" x14ac:dyDescent="0.2">
      <c r="A73" s="21"/>
      <c r="B73" s="21"/>
      <c r="C73" s="21"/>
      <c r="D73" s="3"/>
      <c r="E73" s="3"/>
      <c r="F73" s="4"/>
      <c r="H73" s="22"/>
      <c r="I73" s="22"/>
      <c r="J73" s="4"/>
    </row>
    <row r="74" spans="1:10" s="6" customFormat="1" ht="15" customHeight="1" x14ac:dyDescent="0.2">
      <c r="A74" s="21"/>
      <c r="B74" s="21"/>
      <c r="C74" s="21"/>
      <c r="D74" s="3"/>
      <c r="E74" s="3"/>
      <c r="F74" s="4"/>
      <c r="H74" s="22"/>
      <c r="I74" s="22"/>
      <c r="J74" s="4"/>
    </row>
    <row r="75" spans="1:10" s="6" customFormat="1" ht="15" customHeight="1" x14ac:dyDescent="0.2">
      <c r="A75" s="21"/>
      <c r="B75" s="21"/>
      <c r="C75" s="21"/>
      <c r="D75" s="3"/>
      <c r="E75" s="3"/>
      <c r="F75" s="4"/>
      <c r="H75" s="22"/>
      <c r="I75" s="22"/>
      <c r="J75" s="4"/>
    </row>
    <row r="76" spans="1:10" s="6" customFormat="1" ht="15" customHeight="1" x14ac:dyDescent="0.2">
      <c r="A76" s="21"/>
      <c r="B76" s="21"/>
      <c r="C76" s="21"/>
      <c r="D76" s="3"/>
      <c r="E76" s="3"/>
      <c r="F76" s="4"/>
      <c r="H76" s="22"/>
      <c r="I76" s="22"/>
      <c r="J76" s="4"/>
    </row>
    <row r="77" spans="1:10" s="6" customFormat="1" ht="15" customHeight="1" x14ac:dyDescent="0.2">
      <c r="A77" s="21"/>
      <c r="B77" s="21"/>
      <c r="C77" s="21"/>
      <c r="D77" s="3"/>
      <c r="E77" s="3"/>
      <c r="F77" s="4"/>
      <c r="H77" s="22"/>
      <c r="I77" s="22"/>
      <c r="J77" s="4"/>
    </row>
    <row r="78" spans="1:10" s="6" customFormat="1" ht="15" customHeight="1" x14ac:dyDescent="0.2">
      <c r="A78" s="21"/>
      <c r="B78" s="21"/>
      <c r="C78" s="21"/>
      <c r="D78" s="3"/>
      <c r="E78" s="3"/>
      <c r="F78" s="4"/>
      <c r="H78" s="22"/>
      <c r="I78" s="22"/>
      <c r="J78" s="4"/>
    </row>
    <row r="79" spans="1:10" s="6" customFormat="1" ht="15" customHeight="1" x14ac:dyDescent="0.2">
      <c r="A79" s="21"/>
      <c r="B79" s="21"/>
      <c r="C79" s="21"/>
      <c r="D79" s="3"/>
      <c r="E79" s="3"/>
      <c r="F79" s="4"/>
      <c r="H79" s="22"/>
      <c r="I79" s="22"/>
      <c r="J79" s="4"/>
    </row>
    <row r="80" spans="1:10" s="6" customFormat="1" ht="15" customHeight="1" x14ac:dyDescent="0.2">
      <c r="A80" s="21"/>
      <c r="B80" s="21"/>
      <c r="C80" s="21"/>
      <c r="D80" s="3"/>
      <c r="E80" s="3"/>
      <c r="F80" s="4"/>
      <c r="H80" s="22"/>
      <c r="I80" s="22"/>
      <c r="J80" s="4"/>
    </row>
    <row r="81" spans="1:10" s="6" customFormat="1" ht="15" customHeight="1" x14ac:dyDescent="0.2">
      <c r="A81" s="21"/>
      <c r="B81" s="21"/>
      <c r="C81" s="21"/>
      <c r="D81" s="3"/>
      <c r="E81" s="3"/>
      <c r="F81" s="4"/>
      <c r="H81" s="22"/>
      <c r="I81" s="22"/>
      <c r="J81" s="4"/>
    </row>
    <row r="82" spans="1:10" s="6" customFormat="1" ht="15" customHeight="1" x14ac:dyDescent="0.2">
      <c r="A82" s="21"/>
      <c r="B82" s="21"/>
      <c r="C82" s="21"/>
      <c r="D82" s="3"/>
      <c r="E82" s="3"/>
      <c r="F82" s="4"/>
      <c r="H82" s="22"/>
      <c r="I82" s="22"/>
      <c r="J82" s="4"/>
    </row>
    <row r="83" spans="1:10" s="6" customFormat="1" ht="15" customHeight="1" x14ac:dyDescent="0.2">
      <c r="A83" s="21"/>
      <c r="B83" s="21"/>
      <c r="C83" s="21"/>
      <c r="D83" s="3"/>
      <c r="E83" s="3"/>
      <c r="F83" s="4"/>
      <c r="H83" s="22"/>
      <c r="I83" s="22"/>
      <c r="J83" s="4"/>
    </row>
    <row r="84" spans="1:10" s="6" customFormat="1" ht="15" customHeight="1" x14ac:dyDescent="0.2">
      <c r="A84" s="21"/>
      <c r="B84" s="21"/>
      <c r="C84" s="21"/>
      <c r="D84" s="3"/>
      <c r="E84" s="3"/>
      <c r="F84" s="4"/>
      <c r="H84" s="22"/>
      <c r="I84" s="22"/>
      <c r="J84" s="4"/>
    </row>
    <row r="85" spans="1:10" s="6" customFormat="1" ht="15" customHeight="1" x14ac:dyDescent="0.2">
      <c r="A85" s="21"/>
      <c r="B85" s="21"/>
      <c r="C85" s="21"/>
      <c r="D85" s="3"/>
      <c r="E85" s="3"/>
      <c r="F85" s="4"/>
      <c r="H85" s="22"/>
      <c r="I85" s="22"/>
      <c r="J85" s="4"/>
    </row>
    <row r="86" spans="1:10" s="6" customFormat="1" ht="15" customHeight="1" x14ac:dyDescent="0.2">
      <c r="A86" s="21"/>
      <c r="B86" s="21"/>
      <c r="C86" s="21"/>
      <c r="D86" s="3"/>
      <c r="E86" s="3"/>
      <c r="F86" s="4"/>
      <c r="H86" s="22"/>
      <c r="I86" s="22"/>
      <c r="J86" s="4"/>
    </row>
    <row r="87" spans="1:10" s="6" customFormat="1" ht="15" customHeight="1" x14ac:dyDescent="0.2">
      <c r="A87" s="21"/>
      <c r="B87" s="21"/>
      <c r="C87" s="21"/>
      <c r="D87" s="3"/>
      <c r="E87" s="3"/>
      <c r="F87" s="4"/>
      <c r="H87" s="22"/>
      <c r="I87" s="22"/>
      <c r="J87" s="4"/>
    </row>
    <row r="88" spans="1:10" s="6" customFormat="1" ht="15" customHeight="1" x14ac:dyDescent="0.2">
      <c r="A88" s="21"/>
      <c r="B88" s="21"/>
      <c r="C88" s="21"/>
      <c r="D88" s="3"/>
      <c r="E88" s="3"/>
      <c r="F88" s="4"/>
      <c r="H88" s="22"/>
      <c r="I88" s="22"/>
      <c r="J88" s="4"/>
    </row>
    <row r="89" spans="1:10" s="6" customFormat="1" ht="15" customHeight="1" x14ac:dyDescent="0.2">
      <c r="A89" s="21"/>
      <c r="B89" s="21"/>
      <c r="C89" s="21"/>
      <c r="D89" s="3"/>
      <c r="E89" s="3"/>
      <c r="F89" s="4"/>
      <c r="H89" s="22"/>
      <c r="I89" s="22"/>
      <c r="J89" s="4"/>
    </row>
    <row r="90" spans="1:10" s="6" customFormat="1" ht="15" customHeight="1" x14ac:dyDescent="0.2">
      <c r="A90" s="21"/>
      <c r="B90" s="21"/>
      <c r="C90" s="21"/>
      <c r="D90" s="3"/>
      <c r="E90" s="3"/>
      <c r="F90" s="4"/>
      <c r="H90" s="22"/>
      <c r="I90" s="22"/>
      <c r="J90" s="4"/>
    </row>
    <row r="91" spans="1:10" s="6" customFormat="1" ht="15" customHeight="1" x14ac:dyDescent="0.2">
      <c r="A91" s="21"/>
      <c r="B91" s="21"/>
      <c r="C91" s="21"/>
      <c r="D91" s="3"/>
      <c r="E91" s="3"/>
      <c r="F91" s="4"/>
      <c r="H91" s="22"/>
      <c r="I91" s="22"/>
      <c r="J91" s="4"/>
    </row>
    <row r="92" spans="1:10" s="6" customFormat="1" ht="15" customHeight="1" x14ac:dyDescent="0.2">
      <c r="A92" s="21"/>
      <c r="B92" s="21"/>
      <c r="C92" s="21"/>
      <c r="D92" s="3"/>
      <c r="E92" s="3"/>
      <c r="F92" s="4"/>
      <c r="H92" s="22"/>
      <c r="I92" s="22"/>
      <c r="J92" s="4"/>
    </row>
    <row r="93" spans="1:10" s="6" customFormat="1" ht="15" customHeight="1" x14ac:dyDescent="0.2">
      <c r="A93" s="21"/>
      <c r="B93" s="21"/>
      <c r="C93" s="21"/>
      <c r="D93" s="3"/>
      <c r="E93" s="3"/>
      <c r="F93" s="4"/>
      <c r="H93" s="22"/>
      <c r="I93" s="22"/>
      <c r="J93" s="4"/>
    </row>
    <row r="94" spans="1:10" s="6" customFormat="1" ht="15" customHeight="1" x14ac:dyDescent="0.2">
      <c r="A94" s="21"/>
      <c r="B94" s="21"/>
      <c r="C94" s="21"/>
      <c r="D94" s="3"/>
      <c r="E94" s="3"/>
      <c r="F94" s="4"/>
      <c r="H94" s="22"/>
      <c r="I94" s="22"/>
      <c r="J94" s="4"/>
    </row>
    <row r="95" spans="1:10" s="6" customFormat="1" ht="15" customHeight="1" x14ac:dyDescent="0.2">
      <c r="A95" s="21"/>
      <c r="B95" s="21"/>
      <c r="C95" s="21"/>
      <c r="D95" s="3"/>
      <c r="E95" s="3"/>
      <c r="F95" s="4"/>
      <c r="H95" s="22"/>
      <c r="I95" s="22"/>
      <c r="J95" s="4"/>
    </row>
    <row r="96" spans="1:10" s="6" customFormat="1" ht="15" customHeight="1" x14ac:dyDescent="0.2">
      <c r="A96" s="21"/>
      <c r="B96" s="21"/>
      <c r="C96" s="21"/>
      <c r="D96" s="3"/>
      <c r="E96" s="3"/>
      <c r="F96" s="4"/>
      <c r="H96" s="22"/>
      <c r="I96" s="22"/>
      <c r="J96" s="4"/>
    </row>
    <row r="97" spans="1:10" s="6" customFormat="1" ht="15" customHeight="1" x14ac:dyDescent="0.2">
      <c r="A97" s="21"/>
      <c r="B97" s="21"/>
      <c r="C97" s="21"/>
      <c r="D97" s="3"/>
      <c r="E97" s="3"/>
      <c r="F97" s="4"/>
      <c r="H97" s="22"/>
      <c r="I97" s="22"/>
      <c r="J97" s="4"/>
    </row>
    <row r="98" spans="1:10" s="6" customFormat="1" ht="15" customHeight="1" x14ac:dyDescent="0.2">
      <c r="A98" s="21"/>
      <c r="B98" s="21"/>
      <c r="C98" s="21" t="s">
        <v>108</v>
      </c>
      <c r="D98" s="3">
        <f>SUMIF($J$8:$J$11,"="&amp;$C98,$D$8:$D$11)</f>
        <v>891</v>
      </c>
      <c r="E98" s="3">
        <f t="shared" ref="E98:G101" si="0">SUMIF($J$8:$J$11,"="&amp;$C98,E$8:E$11)</f>
        <v>891</v>
      </c>
      <c r="F98" s="3">
        <f t="shared" si="0"/>
        <v>860</v>
      </c>
      <c r="G98" s="3">
        <f t="shared" si="0"/>
        <v>-31</v>
      </c>
      <c r="H98" s="22"/>
      <c r="I98" s="22"/>
      <c r="J98" s="4"/>
    </row>
    <row r="99" spans="1:10" s="6" customFormat="1" ht="15" customHeight="1" x14ac:dyDescent="0.2">
      <c r="A99" s="21"/>
      <c r="B99" s="21"/>
      <c r="C99" s="21" t="s">
        <v>148</v>
      </c>
      <c r="D99" s="3">
        <f>SUMIF($J$8:$J$11,"="&amp;$C99,$D$8:$D$11)</f>
        <v>0</v>
      </c>
      <c r="E99" s="3">
        <f t="shared" si="0"/>
        <v>0</v>
      </c>
      <c r="F99" s="3">
        <f t="shared" si="0"/>
        <v>0</v>
      </c>
      <c r="G99" s="3">
        <f t="shared" si="0"/>
        <v>0</v>
      </c>
      <c r="H99" s="22"/>
      <c r="I99" s="22"/>
      <c r="J99" s="4"/>
    </row>
    <row r="100" spans="1:10" s="6" customFormat="1" ht="15" customHeight="1" x14ac:dyDescent="0.2">
      <c r="A100" s="21"/>
      <c r="B100" s="21"/>
      <c r="C100" s="21" t="s">
        <v>174</v>
      </c>
      <c r="D100" s="3">
        <f>SUMIF($J$8:$J$11,"="&amp;$C100,$D$8:$D$11)</f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22"/>
      <c r="I100" s="22"/>
      <c r="J100" s="4"/>
    </row>
    <row r="101" spans="1:10" s="6" customFormat="1" ht="15" customHeight="1" x14ac:dyDescent="0.2">
      <c r="A101" s="21"/>
      <c r="B101" s="21"/>
      <c r="C101" s="21" t="s">
        <v>110</v>
      </c>
      <c r="D101" s="3">
        <f>SUMIF($J$8:$J$11,"="&amp;$C101,$D$8:$D$11)</f>
        <v>0</v>
      </c>
      <c r="E101" s="3">
        <f t="shared" si="0"/>
        <v>0</v>
      </c>
      <c r="F101" s="3">
        <f t="shared" si="0"/>
        <v>0</v>
      </c>
      <c r="G101" s="3">
        <f t="shared" si="0"/>
        <v>0</v>
      </c>
      <c r="H101" s="22"/>
      <c r="I101" s="22"/>
      <c r="J101" s="4"/>
    </row>
    <row r="102" spans="1:10" s="6" customFormat="1" ht="15" customHeight="1" x14ac:dyDescent="0.2">
      <c r="A102" s="21"/>
      <c r="B102" s="21"/>
      <c r="C102" s="21"/>
      <c r="D102" s="3"/>
      <c r="E102" s="3"/>
      <c r="F102" s="4"/>
      <c r="H102" s="22"/>
      <c r="I102" s="22"/>
      <c r="J102" s="4"/>
    </row>
    <row r="103" spans="1:10" s="6" customFormat="1" ht="15" customHeight="1" x14ac:dyDescent="0.2">
      <c r="A103" s="21"/>
      <c r="B103" s="21"/>
      <c r="C103" s="21"/>
      <c r="D103" s="3"/>
      <c r="E103" s="3"/>
      <c r="F103" s="4"/>
      <c r="H103" s="22"/>
      <c r="I103" s="22"/>
      <c r="J103" s="4"/>
    </row>
    <row r="104" spans="1:10" s="6" customFormat="1" ht="15" customHeight="1" x14ac:dyDescent="0.2">
      <c r="A104" s="21"/>
      <c r="B104" s="21"/>
      <c r="C104" s="21"/>
      <c r="D104" s="3"/>
      <c r="E104" s="3"/>
      <c r="F104" s="4"/>
      <c r="H104" s="22"/>
      <c r="I104" s="22"/>
      <c r="J104" s="4"/>
    </row>
    <row r="105" spans="1:10" s="6" customFormat="1" ht="15" customHeight="1" x14ac:dyDescent="0.2">
      <c r="A105" s="21"/>
      <c r="B105" s="21"/>
      <c r="C105" s="21"/>
      <c r="D105" s="3"/>
      <c r="E105" s="3"/>
      <c r="F105" s="4"/>
      <c r="H105" s="22"/>
      <c r="I105" s="22"/>
      <c r="J105" s="4"/>
    </row>
    <row r="106" spans="1:10" s="6" customFormat="1" ht="15" customHeight="1" x14ac:dyDescent="0.2">
      <c r="A106" s="21"/>
      <c r="B106" s="21"/>
      <c r="C106" s="21"/>
      <c r="D106" s="3"/>
      <c r="E106" s="3"/>
      <c r="F106" s="4"/>
      <c r="H106" s="22"/>
      <c r="I106" s="22"/>
      <c r="J106" s="4"/>
    </row>
    <row r="107" spans="1:10" s="6" customFormat="1" ht="15" customHeight="1" x14ac:dyDescent="0.2">
      <c r="A107" s="21"/>
      <c r="B107" s="21"/>
      <c r="C107" s="21"/>
      <c r="D107" s="3"/>
      <c r="E107" s="3"/>
      <c r="F107" s="4"/>
      <c r="H107" s="22"/>
      <c r="I107" s="22"/>
      <c r="J107" s="4"/>
    </row>
    <row r="108" spans="1:10" s="6" customFormat="1" ht="15" customHeight="1" x14ac:dyDescent="0.2">
      <c r="A108" s="21"/>
      <c r="B108" s="21"/>
      <c r="C108" s="21"/>
      <c r="D108" s="3"/>
      <c r="E108" s="3"/>
      <c r="F108" s="4"/>
      <c r="H108" s="22"/>
      <c r="I108" s="22"/>
      <c r="J108" s="4"/>
    </row>
    <row r="109" spans="1:10" s="6" customFormat="1" ht="15" customHeight="1" x14ac:dyDescent="0.2">
      <c r="A109" s="21"/>
      <c r="B109" s="21"/>
      <c r="C109" s="21"/>
      <c r="D109" s="3"/>
      <c r="E109" s="3"/>
      <c r="F109" s="4"/>
      <c r="H109" s="22"/>
      <c r="I109" s="22"/>
      <c r="J109" s="4"/>
    </row>
    <row r="110" spans="1:10" s="6" customFormat="1" ht="15" customHeight="1" x14ac:dyDescent="0.2">
      <c r="A110" s="21"/>
      <c r="B110" s="21"/>
      <c r="C110" s="21"/>
      <c r="D110" s="3"/>
      <c r="E110" s="3"/>
      <c r="F110" s="4"/>
      <c r="H110" s="22"/>
      <c r="I110" s="22"/>
      <c r="J110" s="4"/>
    </row>
    <row r="111" spans="1:10" s="6" customFormat="1" ht="15" customHeight="1" x14ac:dyDescent="0.2">
      <c r="A111" s="21"/>
      <c r="B111" s="21"/>
      <c r="C111" s="21"/>
      <c r="D111" s="3"/>
      <c r="E111" s="3"/>
      <c r="F111" s="4"/>
      <c r="H111" s="22"/>
      <c r="I111" s="22"/>
      <c r="J111" s="4"/>
    </row>
    <row r="112" spans="1:10" s="6" customFormat="1" ht="15" customHeight="1" x14ac:dyDescent="0.2">
      <c r="A112" s="21"/>
      <c r="B112" s="21"/>
      <c r="C112" s="21"/>
      <c r="D112" s="3"/>
      <c r="E112" s="3"/>
      <c r="F112" s="4"/>
      <c r="H112" s="22"/>
      <c r="I112" s="22"/>
      <c r="J112" s="4"/>
    </row>
    <row r="113" spans="1:10" s="6" customFormat="1" ht="15" customHeight="1" x14ac:dyDescent="0.2">
      <c r="A113" s="21"/>
      <c r="B113" s="21"/>
      <c r="C113" s="21"/>
      <c r="D113" s="3"/>
      <c r="E113" s="3"/>
      <c r="F113" s="4"/>
      <c r="H113" s="22"/>
      <c r="I113" s="22"/>
      <c r="J113" s="4"/>
    </row>
    <row r="114" spans="1:10" s="6" customFormat="1" ht="15" customHeight="1" x14ac:dyDescent="0.2">
      <c r="A114" s="21"/>
      <c r="B114" s="21"/>
      <c r="C114" s="21"/>
      <c r="D114" s="3"/>
      <c r="E114" s="3"/>
      <c r="F114" s="4"/>
      <c r="H114" s="22"/>
      <c r="I114" s="22"/>
      <c r="J114" s="4"/>
    </row>
    <row r="115" spans="1:10" s="6" customFormat="1" ht="15" customHeight="1" x14ac:dyDescent="0.2">
      <c r="A115" s="21"/>
      <c r="B115" s="21"/>
      <c r="C115" s="21"/>
      <c r="D115" s="3"/>
      <c r="E115" s="3"/>
      <c r="F115" s="4"/>
      <c r="H115" s="22"/>
      <c r="I115" s="22"/>
      <c r="J115" s="4"/>
    </row>
    <row r="116" spans="1:10" s="6" customFormat="1" ht="15" customHeight="1" x14ac:dyDescent="0.2">
      <c r="A116" s="21"/>
      <c r="B116" s="21"/>
      <c r="C116" s="21"/>
      <c r="D116" s="3"/>
      <c r="E116" s="3"/>
      <c r="F116" s="4"/>
      <c r="H116" s="22"/>
      <c r="I116" s="22"/>
      <c r="J116" s="4"/>
    </row>
    <row r="117" spans="1:10" s="6" customFormat="1" ht="15" customHeight="1" x14ac:dyDescent="0.2">
      <c r="A117" s="21"/>
      <c r="B117" s="21"/>
      <c r="C117" s="21"/>
      <c r="D117" s="3"/>
      <c r="E117" s="3"/>
      <c r="F117" s="4"/>
      <c r="H117" s="22"/>
      <c r="I117" s="22"/>
      <c r="J117" s="4"/>
    </row>
    <row r="118" spans="1:10" s="6" customFormat="1" ht="15" customHeight="1" x14ac:dyDescent="0.2">
      <c r="A118" s="21"/>
      <c r="B118" s="21"/>
      <c r="C118" s="21"/>
      <c r="D118" s="3"/>
      <c r="E118" s="3"/>
      <c r="F118" s="4"/>
      <c r="H118" s="22"/>
      <c r="I118" s="22"/>
      <c r="J118" s="4"/>
    </row>
    <row r="119" spans="1:10" s="6" customFormat="1" ht="15" customHeight="1" x14ac:dyDescent="0.2">
      <c r="A119" s="21"/>
      <c r="B119" s="21"/>
      <c r="C119" s="21"/>
      <c r="D119" s="3"/>
      <c r="E119" s="3"/>
      <c r="F119" s="4"/>
      <c r="H119" s="22"/>
      <c r="I119" s="22"/>
      <c r="J119" s="4"/>
    </row>
    <row r="120" spans="1:10" s="6" customFormat="1" ht="15" customHeight="1" x14ac:dyDescent="0.2">
      <c r="A120" s="21"/>
      <c r="B120" s="21"/>
      <c r="C120" s="21"/>
      <c r="D120" s="3"/>
      <c r="E120" s="3"/>
      <c r="F120" s="4"/>
      <c r="H120" s="22"/>
      <c r="I120" s="22"/>
      <c r="J120" s="4"/>
    </row>
    <row r="121" spans="1:10" s="6" customFormat="1" ht="15" customHeight="1" x14ac:dyDescent="0.2">
      <c r="A121" s="21"/>
      <c r="B121" s="21"/>
      <c r="C121" s="21"/>
      <c r="D121" s="3"/>
      <c r="E121" s="3"/>
      <c r="F121" s="4"/>
      <c r="H121" s="22"/>
      <c r="I121" s="22"/>
      <c r="J121" s="4"/>
    </row>
    <row r="122" spans="1:10" s="6" customFormat="1" ht="15" customHeight="1" x14ac:dyDescent="0.2">
      <c r="A122" s="21"/>
      <c r="B122" s="21"/>
      <c r="C122" s="21"/>
      <c r="D122" s="3"/>
      <c r="E122" s="3"/>
      <c r="F122" s="4"/>
      <c r="H122" s="22"/>
      <c r="I122" s="22"/>
      <c r="J122" s="4"/>
    </row>
    <row r="123" spans="1:10" s="6" customFormat="1" ht="15" customHeight="1" x14ac:dyDescent="0.2">
      <c r="A123" s="21"/>
      <c r="B123" s="21"/>
      <c r="C123" s="21"/>
      <c r="D123" s="3"/>
      <c r="E123" s="3"/>
      <c r="F123" s="4"/>
      <c r="H123" s="22"/>
      <c r="I123" s="22"/>
      <c r="J123" s="4"/>
    </row>
    <row r="124" spans="1:10" s="6" customFormat="1" ht="15" customHeight="1" x14ac:dyDescent="0.2">
      <c r="A124" s="21"/>
      <c r="B124" s="21"/>
      <c r="C124" s="21"/>
      <c r="D124" s="3"/>
      <c r="E124" s="3"/>
      <c r="F124" s="4"/>
      <c r="H124" s="22"/>
      <c r="I124" s="22"/>
      <c r="J124" s="4"/>
    </row>
    <row r="125" spans="1:10" s="6" customFormat="1" ht="15" customHeight="1" x14ac:dyDescent="0.2">
      <c r="A125" s="21"/>
      <c r="B125" s="21"/>
      <c r="C125" s="21"/>
      <c r="D125" s="3"/>
      <c r="E125" s="3"/>
      <c r="F125" s="4"/>
      <c r="H125" s="22"/>
      <c r="I125" s="22"/>
      <c r="J125" s="4"/>
    </row>
    <row r="126" spans="1:10" s="6" customFormat="1" ht="15" customHeight="1" x14ac:dyDescent="0.2">
      <c r="A126" s="21"/>
      <c r="B126" s="21"/>
      <c r="C126" s="21"/>
      <c r="D126" s="3"/>
      <c r="E126" s="3"/>
      <c r="F126" s="4"/>
      <c r="H126" s="22"/>
      <c r="I126" s="22"/>
      <c r="J126" s="4"/>
    </row>
    <row r="127" spans="1:10" s="6" customFormat="1" ht="15" customHeight="1" x14ac:dyDescent="0.2">
      <c r="A127" s="21"/>
      <c r="B127" s="21"/>
      <c r="C127" s="21"/>
      <c r="D127" s="3"/>
      <c r="E127" s="3"/>
      <c r="F127" s="4"/>
      <c r="H127" s="22"/>
      <c r="I127" s="22"/>
      <c r="J127" s="4"/>
    </row>
    <row r="128" spans="1:10" s="6" customFormat="1" ht="15" customHeight="1" x14ac:dyDescent="0.2">
      <c r="A128" s="21"/>
      <c r="B128" s="21"/>
      <c r="C128" s="21"/>
      <c r="D128" s="3"/>
      <c r="E128" s="3"/>
      <c r="F128" s="4"/>
      <c r="H128" s="22"/>
      <c r="I128" s="22"/>
      <c r="J128" s="4"/>
    </row>
    <row r="129" spans="1:10" s="6" customFormat="1" ht="15" customHeight="1" x14ac:dyDescent="0.2">
      <c r="A129" s="21"/>
      <c r="B129" s="21"/>
      <c r="C129" s="21"/>
      <c r="D129" s="3"/>
      <c r="E129" s="3"/>
      <c r="F129" s="4"/>
      <c r="H129" s="22"/>
      <c r="I129" s="22"/>
      <c r="J129" s="4"/>
    </row>
    <row r="130" spans="1:10" s="6" customFormat="1" ht="15" customHeight="1" x14ac:dyDescent="0.2">
      <c r="A130" s="21"/>
      <c r="B130" s="21"/>
      <c r="C130" s="21"/>
      <c r="D130" s="3"/>
      <c r="E130" s="3"/>
      <c r="F130" s="4"/>
      <c r="H130" s="22"/>
      <c r="I130" s="22"/>
      <c r="J130" s="4"/>
    </row>
    <row r="131" spans="1:10" s="6" customFormat="1" ht="15" customHeight="1" x14ac:dyDescent="0.2">
      <c r="A131" s="21"/>
      <c r="B131" s="21"/>
      <c r="C131" s="21"/>
      <c r="D131" s="3"/>
      <c r="E131" s="3"/>
      <c r="F131" s="4"/>
      <c r="H131" s="22"/>
      <c r="I131" s="22"/>
      <c r="J131" s="4"/>
    </row>
    <row r="132" spans="1:10" s="6" customFormat="1" ht="15" customHeight="1" x14ac:dyDescent="0.2">
      <c r="A132" s="21"/>
      <c r="B132" s="21"/>
      <c r="C132" s="21"/>
      <c r="D132" s="3"/>
      <c r="E132" s="3"/>
      <c r="F132" s="4"/>
      <c r="H132" s="22"/>
      <c r="I132" s="22"/>
      <c r="J132" s="4"/>
    </row>
    <row r="133" spans="1:10" s="6" customFormat="1" ht="15" customHeight="1" x14ac:dyDescent="0.2">
      <c r="A133" s="21"/>
      <c r="B133" s="21"/>
      <c r="C133" s="21"/>
      <c r="D133" s="3"/>
      <c r="E133" s="3"/>
      <c r="F133" s="4"/>
      <c r="H133" s="22"/>
      <c r="I133" s="22"/>
      <c r="J133" s="4"/>
    </row>
    <row r="134" spans="1:10" s="6" customFormat="1" ht="15" customHeight="1" x14ac:dyDescent="0.2">
      <c r="A134" s="21"/>
      <c r="B134" s="21"/>
      <c r="C134" s="21"/>
      <c r="D134" s="3"/>
      <c r="E134" s="3"/>
      <c r="F134" s="4"/>
      <c r="H134" s="22"/>
      <c r="I134" s="22"/>
      <c r="J134" s="4"/>
    </row>
    <row r="135" spans="1:10" s="6" customFormat="1" ht="15" customHeight="1" x14ac:dyDescent="0.2">
      <c r="A135" s="21"/>
      <c r="B135" s="21"/>
      <c r="C135" s="21"/>
      <c r="D135" s="3"/>
      <c r="E135" s="3"/>
      <c r="F135" s="4"/>
      <c r="H135" s="22"/>
      <c r="I135" s="22"/>
      <c r="J135" s="4"/>
    </row>
    <row r="136" spans="1:10" s="6" customFormat="1" ht="15" customHeight="1" x14ac:dyDescent="0.2">
      <c r="A136" s="21"/>
      <c r="B136" s="21"/>
      <c r="C136" s="21"/>
      <c r="D136" s="3"/>
      <c r="E136" s="3"/>
      <c r="F136" s="4"/>
      <c r="H136" s="22"/>
      <c r="I136" s="22"/>
      <c r="J136" s="4"/>
    </row>
    <row r="137" spans="1:10" s="6" customFormat="1" ht="15" customHeight="1" x14ac:dyDescent="0.2">
      <c r="A137" s="21"/>
      <c r="B137" s="21"/>
      <c r="C137" s="21"/>
      <c r="D137" s="3"/>
      <c r="E137" s="3"/>
      <c r="F137" s="4"/>
      <c r="H137" s="22"/>
      <c r="I137" s="22"/>
      <c r="J137" s="4"/>
    </row>
    <row r="138" spans="1:10" s="6" customFormat="1" ht="15" customHeight="1" x14ac:dyDescent="0.2">
      <c r="A138" s="21"/>
      <c r="B138" s="21"/>
      <c r="C138" s="21"/>
      <c r="D138" s="3"/>
      <c r="E138" s="3"/>
      <c r="F138" s="4"/>
      <c r="H138" s="22"/>
      <c r="I138" s="22"/>
      <c r="J138" s="4"/>
    </row>
    <row r="139" spans="1:10" s="6" customFormat="1" ht="15" customHeight="1" x14ac:dyDescent="0.2">
      <c r="A139" s="21"/>
      <c r="B139" s="21"/>
      <c r="C139" s="21"/>
      <c r="D139" s="3"/>
      <c r="E139" s="3"/>
      <c r="F139" s="4"/>
      <c r="H139" s="22"/>
      <c r="I139" s="22"/>
      <c r="J139" s="4"/>
    </row>
    <row r="140" spans="1:10" s="6" customFormat="1" ht="15" customHeight="1" x14ac:dyDescent="0.2">
      <c r="A140" s="21"/>
      <c r="B140" s="21"/>
      <c r="C140" s="21"/>
      <c r="D140" s="3"/>
      <c r="E140" s="3"/>
      <c r="F140" s="4"/>
      <c r="H140" s="22"/>
      <c r="I140" s="22"/>
      <c r="J140" s="4"/>
    </row>
    <row r="141" spans="1:10" s="6" customFormat="1" ht="15" customHeight="1" x14ac:dyDescent="0.2">
      <c r="A141" s="21"/>
      <c r="B141" s="21"/>
      <c r="C141" s="21"/>
      <c r="D141" s="3"/>
      <c r="E141" s="3"/>
      <c r="F141" s="4"/>
      <c r="H141" s="22"/>
      <c r="I141" s="22"/>
      <c r="J141" s="4"/>
    </row>
    <row r="142" spans="1:10" s="6" customFormat="1" ht="15" customHeight="1" x14ac:dyDescent="0.2">
      <c r="A142" s="21"/>
      <c r="B142" s="21"/>
      <c r="C142" s="21"/>
      <c r="D142" s="3"/>
      <c r="E142" s="3"/>
      <c r="F142" s="4"/>
      <c r="H142" s="22"/>
      <c r="I142" s="22"/>
      <c r="J142" s="4"/>
    </row>
    <row r="143" spans="1:10" s="6" customFormat="1" ht="15" customHeight="1" x14ac:dyDescent="0.2">
      <c r="A143" s="21"/>
      <c r="B143" s="21"/>
      <c r="C143" s="21"/>
      <c r="D143" s="3"/>
      <c r="E143" s="3"/>
      <c r="F143" s="4"/>
      <c r="H143" s="22"/>
      <c r="I143" s="22"/>
      <c r="J143" s="4"/>
    </row>
    <row r="144" spans="1:10" s="6" customFormat="1" ht="15" customHeight="1" x14ac:dyDescent="0.2">
      <c r="A144" s="21"/>
      <c r="B144" s="21"/>
      <c r="C144" s="21"/>
      <c r="D144" s="3"/>
      <c r="E144" s="3"/>
      <c r="F144" s="4"/>
      <c r="H144" s="22"/>
      <c r="I144" s="22"/>
      <c r="J144" s="4"/>
    </row>
    <row r="145" spans="1:10" s="6" customFormat="1" ht="15" customHeight="1" x14ac:dyDescent="0.2">
      <c r="A145" s="21"/>
      <c r="B145" s="21"/>
      <c r="C145" s="21"/>
      <c r="D145" s="3"/>
      <c r="E145" s="3"/>
      <c r="F145" s="4"/>
      <c r="H145" s="22"/>
      <c r="I145" s="22"/>
      <c r="J145" s="4"/>
    </row>
    <row r="146" spans="1:10" s="6" customFormat="1" ht="15" customHeight="1" x14ac:dyDescent="0.2">
      <c r="A146" s="21"/>
      <c r="B146" s="21"/>
      <c r="C146" s="21"/>
      <c r="D146" s="3"/>
      <c r="E146" s="3"/>
      <c r="F146" s="4"/>
      <c r="H146" s="22"/>
      <c r="I146" s="22"/>
      <c r="J146" s="4"/>
    </row>
    <row r="147" spans="1:10" s="6" customFormat="1" ht="15" customHeight="1" x14ac:dyDescent="0.2">
      <c r="A147" s="21"/>
      <c r="B147" s="21"/>
      <c r="C147" s="21"/>
      <c r="D147" s="3"/>
      <c r="E147" s="3"/>
      <c r="F147" s="4"/>
      <c r="H147" s="22"/>
      <c r="I147" s="22"/>
      <c r="J147" s="4"/>
    </row>
    <row r="148" spans="1:10" s="6" customFormat="1" ht="15" customHeight="1" x14ac:dyDescent="0.2">
      <c r="A148" s="21"/>
      <c r="B148" s="21"/>
      <c r="C148" s="21"/>
      <c r="D148" s="3"/>
      <c r="E148" s="3"/>
      <c r="F148" s="4"/>
      <c r="H148" s="22"/>
      <c r="I148" s="22"/>
      <c r="J148" s="4"/>
    </row>
    <row r="149" spans="1:10" s="6" customFormat="1" ht="15" customHeight="1" x14ac:dyDescent="0.2">
      <c r="A149" s="21"/>
      <c r="B149" s="21"/>
      <c r="C149" s="21"/>
      <c r="D149" s="3"/>
      <c r="E149" s="3"/>
      <c r="F149" s="4"/>
      <c r="H149" s="22"/>
      <c r="I149" s="22"/>
      <c r="J149" s="4"/>
    </row>
    <row r="150" spans="1:10" s="6" customFormat="1" ht="15" customHeight="1" x14ac:dyDescent="0.2">
      <c r="A150" s="21"/>
      <c r="B150" s="21"/>
      <c r="C150" s="21"/>
      <c r="D150" s="3"/>
      <c r="E150" s="3"/>
      <c r="F150" s="4"/>
      <c r="H150" s="22"/>
      <c r="I150" s="22"/>
      <c r="J150" s="4"/>
    </row>
    <row r="151" spans="1:10" s="6" customFormat="1" ht="15" customHeight="1" x14ac:dyDescent="0.2">
      <c r="A151" s="21"/>
      <c r="B151" s="21"/>
      <c r="C151" s="21"/>
      <c r="D151" s="3"/>
      <c r="E151" s="3"/>
      <c r="F151" s="4"/>
      <c r="H151" s="22"/>
      <c r="I151" s="22"/>
      <c r="J151" s="4"/>
    </row>
    <row r="152" spans="1:10" s="6" customFormat="1" ht="15" customHeight="1" x14ac:dyDescent="0.2">
      <c r="A152" s="21"/>
      <c r="B152" s="21"/>
      <c r="C152" s="21"/>
      <c r="D152" s="3"/>
      <c r="E152" s="3"/>
      <c r="F152" s="4"/>
      <c r="H152" s="22"/>
      <c r="I152" s="22"/>
      <c r="J152" s="4"/>
    </row>
    <row r="153" spans="1:10" s="6" customFormat="1" ht="15" customHeight="1" x14ac:dyDescent="0.2">
      <c r="A153" s="21"/>
      <c r="B153" s="21"/>
      <c r="C153" s="21"/>
      <c r="D153" s="3"/>
      <c r="E153" s="3"/>
      <c r="F153" s="4"/>
      <c r="H153" s="22"/>
      <c r="I153" s="22"/>
      <c r="J153" s="4"/>
    </row>
    <row r="154" spans="1:10" s="6" customFormat="1" ht="15" customHeight="1" x14ac:dyDescent="0.2">
      <c r="A154" s="21"/>
      <c r="B154" s="21"/>
      <c r="C154" s="21"/>
      <c r="D154" s="3"/>
      <c r="E154" s="3"/>
      <c r="F154" s="4"/>
      <c r="H154" s="22"/>
      <c r="I154" s="22"/>
      <c r="J154" s="4"/>
    </row>
    <row r="155" spans="1:10" s="6" customFormat="1" ht="15" customHeight="1" x14ac:dyDescent="0.2">
      <c r="A155" s="21"/>
      <c r="B155" s="21"/>
      <c r="C155" s="21"/>
      <c r="D155" s="3"/>
      <c r="E155" s="3"/>
      <c r="F155" s="4"/>
      <c r="H155" s="22"/>
      <c r="I155" s="22"/>
      <c r="J155" s="4"/>
    </row>
    <row r="156" spans="1:10" s="6" customFormat="1" ht="15" customHeight="1" x14ac:dyDescent="0.2">
      <c r="A156" s="21"/>
      <c r="B156" s="21"/>
      <c r="C156" s="21"/>
      <c r="D156" s="3"/>
      <c r="E156" s="3"/>
      <c r="F156" s="4"/>
      <c r="H156" s="22"/>
      <c r="I156" s="22"/>
      <c r="J156" s="4"/>
    </row>
    <row r="157" spans="1:10" s="6" customFormat="1" ht="15" customHeight="1" x14ac:dyDescent="0.2">
      <c r="A157" s="21"/>
      <c r="B157" s="21"/>
      <c r="C157" s="21"/>
      <c r="D157" s="3"/>
      <c r="E157" s="3"/>
      <c r="F157" s="4"/>
      <c r="H157" s="22"/>
      <c r="I157" s="22"/>
      <c r="J157" s="4"/>
    </row>
    <row r="158" spans="1:10" s="6" customFormat="1" ht="15" customHeight="1" x14ac:dyDescent="0.2">
      <c r="A158" s="21"/>
      <c r="B158" s="21"/>
      <c r="C158" s="21"/>
      <c r="D158" s="3"/>
      <c r="E158" s="3"/>
      <c r="F158" s="4"/>
      <c r="H158" s="22"/>
      <c r="I158" s="22"/>
      <c r="J158" s="4"/>
    </row>
    <row r="159" spans="1:10" s="6" customFormat="1" ht="15" customHeight="1" x14ac:dyDescent="0.2">
      <c r="A159" s="21"/>
      <c r="B159" s="21"/>
      <c r="C159" s="21"/>
      <c r="D159" s="3"/>
      <c r="E159" s="3"/>
      <c r="F159" s="4"/>
      <c r="H159" s="22"/>
      <c r="I159" s="22"/>
      <c r="J159" s="4"/>
    </row>
    <row r="160" spans="1:10" s="6" customFormat="1" ht="15" customHeight="1" x14ac:dyDescent="0.2">
      <c r="A160" s="21"/>
      <c r="B160" s="21"/>
      <c r="C160" s="21"/>
      <c r="D160" s="3"/>
      <c r="E160" s="3"/>
      <c r="F160" s="4"/>
      <c r="H160" s="22"/>
      <c r="I160" s="22"/>
      <c r="J160" s="4"/>
    </row>
    <row r="161" spans="1:10" s="6" customFormat="1" ht="15" customHeight="1" x14ac:dyDescent="0.2">
      <c r="A161" s="21"/>
      <c r="B161" s="21"/>
      <c r="C161" s="21"/>
      <c r="D161" s="3"/>
      <c r="E161" s="3"/>
      <c r="F161" s="4"/>
      <c r="H161" s="22"/>
      <c r="I161" s="22"/>
      <c r="J161" s="4"/>
    </row>
    <row r="162" spans="1:10" s="6" customFormat="1" ht="15" customHeight="1" x14ac:dyDescent="0.2">
      <c r="A162" s="21"/>
      <c r="B162" s="21"/>
      <c r="C162" s="21"/>
      <c r="D162" s="3"/>
      <c r="E162" s="3"/>
      <c r="F162" s="4"/>
      <c r="H162" s="22"/>
      <c r="I162" s="22"/>
      <c r="J162" s="4"/>
    </row>
    <row r="163" spans="1:10" s="6" customFormat="1" ht="15" customHeight="1" x14ac:dyDescent="0.2">
      <c r="A163" s="21"/>
      <c r="B163" s="21"/>
      <c r="C163" s="21"/>
      <c r="D163" s="3"/>
      <c r="E163" s="3"/>
      <c r="F163" s="4"/>
      <c r="H163" s="22"/>
      <c r="I163" s="22"/>
      <c r="J163" s="4"/>
    </row>
    <row r="164" spans="1:10" s="6" customFormat="1" ht="15" customHeight="1" x14ac:dyDescent="0.2">
      <c r="A164" s="21"/>
      <c r="B164" s="21"/>
      <c r="C164" s="21"/>
      <c r="D164" s="3"/>
      <c r="E164" s="3"/>
      <c r="F164" s="4"/>
      <c r="H164" s="22"/>
      <c r="I164" s="22"/>
      <c r="J164" s="4"/>
    </row>
    <row r="165" spans="1:10" s="6" customFormat="1" ht="15" customHeight="1" x14ac:dyDescent="0.2">
      <c r="A165" s="21"/>
      <c r="B165" s="21"/>
      <c r="C165" s="21"/>
      <c r="D165" s="3"/>
      <c r="E165" s="3"/>
      <c r="F165" s="4"/>
      <c r="H165" s="22"/>
      <c r="I165" s="22"/>
      <c r="J165" s="4"/>
    </row>
    <row r="166" spans="1:10" s="6" customFormat="1" ht="15" customHeight="1" x14ac:dyDescent="0.2">
      <c r="A166" s="21"/>
      <c r="B166" s="21"/>
      <c r="C166" s="21"/>
      <c r="D166" s="3"/>
      <c r="E166" s="3"/>
      <c r="F166" s="4"/>
      <c r="H166" s="22"/>
      <c r="I166" s="22"/>
      <c r="J166" s="4"/>
    </row>
    <row r="167" spans="1:10" s="6" customFormat="1" ht="15" customHeight="1" x14ac:dyDescent="0.2">
      <c r="A167" s="21"/>
      <c r="B167" s="21"/>
      <c r="C167" s="21"/>
      <c r="D167" s="3"/>
      <c r="E167" s="3"/>
      <c r="F167" s="4"/>
      <c r="H167" s="22"/>
      <c r="I167" s="22"/>
      <c r="J167" s="4"/>
    </row>
    <row r="168" spans="1:10" s="6" customFormat="1" ht="15" customHeight="1" x14ac:dyDescent="0.2">
      <c r="A168" s="21"/>
      <c r="B168" s="21"/>
      <c r="C168" s="21"/>
      <c r="D168" s="3"/>
      <c r="E168" s="3"/>
      <c r="F168" s="4"/>
      <c r="H168" s="22"/>
      <c r="I168" s="22"/>
      <c r="J168" s="4"/>
    </row>
    <row r="169" spans="1:10" s="6" customFormat="1" ht="15" customHeight="1" x14ac:dyDescent="0.2">
      <c r="A169" s="21"/>
      <c r="B169" s="21"/>
      <c r="C169" s="21"/>
      <c r="D169" s="3"/>
      <c r="E169" s="3"/>
      <c r="F169" s="4"/>
      <c r="H169" s="22"/>
      <c r="I169" s="22"/>
      <c r="J169" s="4"/>
    </row>
    <row r="170" spans="1:10" s="6" customFormat="1" ht="15" customHeight="1" x14ac:dyDescent="0.2">
      <c r="A170" s="21"/>
      <c r="B170" s="21"/>
      <c r="C170" s="21"/>
      <c r="D170" s="3"/>
      <c r="E170" s="3"/>
      <c r="F170" s="4"/>
      <c r="H170" s="22"/>
      <c r="I170" s="22"/>
      <c r="J170" s="4"/>
    </row>
    <row r="171" spans="1:10" s="6" customFormat="1" ht="15" customHeight="1" x14ac:dyDescent="0.2">
      <c r="A171" s="21"/>
      <c r="B171" s="21"/>
      <c r="C171" s="21"/>
      <c r="D171" s="3"/>
      <c r="E171" s="3"/>
      <c r="F171" s="4"/>
      <c r="H171" s="22"/>
      <c r="I171" s="22"/>
      <c r="J171" s="4"/>
    </row>
    <row r="172" spans="1:10" s="6" customFormat="1" ht="15" customHeight="1" x14ac:dyDescent="0.2">
      <c r="A172" s="21"/>
      <c r="B172" s="21"/>
      <c r="C172" s="21"/>
      <c r="D172" s="3"/>
      <c r="E172" s="3"/>
      <c r="F172" s="4"/>
      <c r="H172" s="22"/>
      <c r="I172" s="22"/>
      <c r="J172" s="4"/>
    </row>
    <row r="173" spans="1:10" s="6" customFormat="1" ht="15" customHeight="1" x14ac:dyDescent="0.2">
      <c r="A173" s="21"/>
      <c r="B173" s="21"/>
      <c r="C173" s="21"/>
      <c r="D173" s="3"/>
      <c r="E173" s="3"/>
      <c r="F173" s="4"/>
      <c r="H173" s="22"/>
      <c r="I173" s="22"/>
      <c r="J173" s="4"/>
    </row>
    <row r="174" spans="1:10" s="6" customFormat="1" ht="15" customHeight="1" x14ac:dyDescent="0.2">
      <c r="A174" s="21"/>
      <c r="B174" s="21"/>
      <c r="C174" s="21"/>
      <c r="D174" s="3"/>
      <c r="E174" s="3"/>
      <c r="F174" s="4"/>
      <c r="H174" s="22"/>
      <c r="I174" s="22"/>
      <c r="J174" s="4"/>
    </row>
    <row r="175" spans="1:10" s="6" customFormat="1" ht="15" customHeight="1" x14ac:dyDescent="0.2">
      <c r="A175" s="21"/>
      <c r="B175" s="21"/>
      <c r="C175" s="21"/>
      <c r="D175" s="3"/>
      <c r="E175" s="3"/>
      <c r="F175" s="4"/>
      <c r="H175" s="22"/>
      <c r="I175" s="22"/>
      <c r="J175" s="4"/>
    </row>
    <row r="176" spans="1:10" s="6" customFormat="1" ht="15" customHeight="1" x14ac:dyDescent="0.2">
      <c r="A176" s="21"/>
      <c r="B176" s="21"/>
      <c r="C176" s="21"/>
      <c r="D176" s="3"/>
      <c r="E176" s="3"/>
      <c r="F176" s="4"/>
      <c r="H176" s="22"/>
      <c r="I176" s="22"/>
      <c r="J176" s="4"/>
    </row>
    <row r="177" spans="1:10" s="6" customFormat="1" ht="15" customHeight="1" x14ac:dyDescent="0.2">
      <c r="A177" s="21"/>
      <c r="B177" s="21"/>
      <c r="C177" s="21"/>
      <c r="D177" s="3"/>
      <c r="E177" s="3"/>
      <c r="F177" s="4"/>
      <c r="H177" s="22"/>
      <c r="I177" s="22"/>
      <c r="J177" s="4"/>
    </row>
    <row r="178" spans="1:10" s="6" customFormat="1" ht="15" customHeight="1" x14ac:dyDescent="0.2">
      <c r="A178" s="21"/>
      <c r="B178" s="21"/>
      <c r="C178" s="21"/>
      <c r="D178" s="3"/>
      <c r="E178" s="3"/>
      <c r="F178" s="4"/>
      <c r="H178" s="22"/>
      <c r="I178" s="22"/>
      <c r="J178" s="4"/>
    </row>
    <row r="179" spans="1:10" s="6" customFormat="1" ht="15" customHeight="1" x14ac:dyDescent="0.2">
      <c r="A179" s="21"/>
      <c r="B179" s="21"/>
      <c r="C179" s="21"/>
      <c r="D179" s="3"/>
      <c r="E179" s="3"/>
      <c r="F179" s="4"/>
      <c r="H179" s="22"/>
      <c r="I179" s="22"/>
      <c r="J179" s="4"/>
    </row>
    <row r="180" spans="1:10" s="6" customFormat="1" ht="15" customHeight="1" x14ac:dyDescent="0.2">
      <c r="A180" s="21"/>
      <c r="B180" s="21"/>
      <c r="C180" s="21"/>
      <c r="D180" s="3"/>
      <c r="E180" s="3"/>
      <c r="F180" s="4"/>
      <c r="H180" s="22"/>
      <c r="I180" s="22"/>
      <c r="J180" s="4"/>
    </row>
    <row r="181" spans="1:10" s="6" customFormat="1" ht="15" customHeight="1" x14ac:dyDescent="0.2">
      <c r="A181" s="21"/>
      <c r="B181" s="21"/>
      <c r="C181" s="21"/>
      <c r="D181" s="3"/>
      <c r="E181" s="3"/>
      <c r="F181" s="4"/>
      <c r="H181" s="22"/>
      <c r="I181" s="22"/>
      <c r="J181" s="4"/>
    </row>
    <row r="182" spans="1:10" s="6" customFormat="1" ht="15" customHeight="1" x14ac:dyDescent="0.2">
      <c r="A182" s="21"/>
      <c r="B182" s="21"/>
      <c r="C182" s="21"/>
      <c r="D182" s="3"/>
      <c r="E182" s="3"/>
      <c r="F182" s="4"/>
      <c r="H182" s="22"/>
      <c r="I182" s="22"/>
      <c r="J182" s="4"/>
    </row>
    <row r="183" spans="1:10" s="6" customFormat="1" ht="15" customHeight="1" x14ac:dyDescent="0.2">
      <c r="A183" s="21"/>
      <c r="B183" s="21"/>
      <c r="C183" s="21"/>
      <c r="D183" s="3"/>
      <c r="E183" s="3"/>
      <c r="F183" s="4"/>
      <c r="H183" s="22"/>
      <c r="I183" s="22"/>
      <c r="J183" s="4"/>
    </row>
    <row r="184" spans="1:10" s="6" customFormat="1" ht="15" customHeight="1" x14ac:dyDescent="0.2">
      <c r="A184" s="21"/>
      <c r="B184" s="21"/>
      <c r="C184" s="21"/>
      <c r="D184" s="3"/>
      <c r="E184" s="3"/>
      <c r="F184" s="4"/>
      <c r="H184" s="22"/>
      <c r="I184" s="22"/>
      <c r="J184" s="4"/>
    </row>
    <row r="185" spans="1:10" s="6" customFormat="1" ht="15" customHeight="1" x14ac:dyDescent="0.2">
      <c r="A185" s="21"/>
      <c r="B185" s="21"/>
      <c r="C185" s="21"/>
      <c r="D185" s="3"/>
      <c r="E185" s="3"/>
      <c r="F185" s="4"/>
      <c r="H185" s="22"/>
      <c r="I185" s="22"/>
      <c r="J185" s="4"/>
    </row>
    <row r="186" spans="1:10" s="6" customFormat="1" ht="15" customHeight="1" x14ac:dyDescent="0.2">
      <c r="A186" s="21"/>
      <c r="B186" s="21"/>
      <c r="C186" s="21"/>
      <c r="D186" s="3"/>
      <c r="E186" s="3"/>
      <c r="F186" s="4"/>
      <c r="H186" s="22"/>
      <c r="I186" s="22"/>
      <c r="J186" s="4"/>
    </row>
    <row r="187" spans="1:10" s="6" customFormat="1" ht="15" customHeight="1" x14ac:dyDescent="0.2">
      <c r="A187" s="21"/>
      <c r="B187" s="21"/>
      <c r="C187" s="21"/>
      <c r="D187" s="3"/>
      <c r="E187" s="3"/>
      <c r="F187" s="4"/>
      <c r="H187" s="22"/>
      <c r="I187" s="22"/>
      <c r="J187" s="4"/>
    </row>
    <row r="188" spans="1:10" s="6" customFormat="1" ht="15" customHeight="1" x14ac:dyDescent="0.2">
      <c r="A188" s="21"/>
      <c r="B188" s="21"/>
      <c r="C188" s="21"/>
      <c r="D188" s="3"/>
      <c r="E188" s="3"/>
      <c r="F188" s="4"/>
      <c r="H188" s="22"/>
      <c r="I188" s="22"/>
      <c r="J188" s="4"/>
    </row>
    <row r="189" spans="1:10" s="6" customFormat="1" ht="15" customHeight="1" x14ac:dyDescent="0.2">
      <c r="A189" s="21"/>
      <c r="B189" s="21"/>
      <c r="C189" s="21"/>
      <c r="D189" s="3"/>
      <c r="E189" s="3"/>
      <c r="F189" s="4"/>
      <c r="H189" s="22"/>
      <c r="I189" s="22"/>
      <c r="J189" s="4"/>
    </row>
    <row r="190" spans="1:10" s="6" customFormat="1" ht="15" customHeight="1" x14ac:dyDescent="0.2">
      <c r="A190" s="21"/>
      <c r="B190" s="21"/>
      <c r="C190" s="21"/>
      <c r="D190" s="3"/>
      <c r="E190" s="3"/>
      <c r="F190" s="4"/>
      <c r="H190" s="22"/>
      <c r="I190" s="22"/>
      <c r="J190" s="4"/>
    </row>
    <row r="191" spans="1:10" s="6" customFormat="1" ht="15" customHeight="1" x14ac:dyDescent="0.2">
      <c r="A191" s="21"/>
      <c r="B191" s="21"/>
      <c r="C191" s="21"/>
      <c r="D191" s="3"/>
      <c r="E191" s="3"/>
      <c r="F191" s="4"/>
      <c r="H191" s="22"/>
      <c r="I191" s="22"/>
      <c r="J191" s="4"/>
    </row>
    <row r="192" spans="1:10" s="6" customFormat="1" ht="15" customHeight="1" x14ac:dyDescent="0.2">
      <c r="A192" s="21"/>
      <c r="B192" s="21"/>
      <c r="C192" s="21"/>
      <c r="D192" s="3"/>
      <c r="E192" s="3"/>
      <c r="F192" s="4"/>
      <c r="H192" s="22"/>
      <c r="I192" s="22"/>
      <c r="J192" s="4"/>
    </row>
    <row r="193" spans="1:10" s="6" customFormat="1" ht="15" customHeight="1" x14ac:dyDescent="0.2">
      <c r="A193" s="21"/>
      <c r="B193" s="21"/>
      <c r="C193" s="21"/>
      <c r="D193" s="3"/>
      <c r="E193" s="3"/>
      <c r="F193" s="4"/>
      <c r="H193" s="22"/>
      <c r="I193" s="22"/>
      <c r="J193" s="4"/>
    </row>
    <row r="194" spans="1:10" s="6" customFormat="1" ht="15" customHeight="1" x14ac:dyDescent="0.2">
      <c r="A194" s="21"/>
      <c r="B194" s="21"/>
      <c r="C194" s="21"/>
      <c r="D194" s="3"/>
      <c r="E194" s="3"/>
      <c r="F194" s="4"/>
      <c r="H194" s="22"/>
      <c r="I194" s="22"/>
      <c r="J194" s="4"/>
    </row>
    <row r="195" spans="1:10" s="6" customFormat="1" ht="15" customHeight="1" x14ac:dyDescent="0.2">
      <c r="A195" s="21"/>
      <c r="B195" s="21"/>
      <c r="C195" s="21"/>
      <c r="D195" s="3"/>
      <c r="E195" s="3"/>
      <c r="F195" s="4"/>
      <c r="H195" s="22"/>
      <c r="I195" s="22"/>
      <c r="J195" s="4"/>
    </row>
    <row r="196" spans="1:10" s="6" customFormat="1" ht="15" customHeight="1" x14ac:dyDescent="0.2">
      <c r="A196" s="21"/>
      <c r="B196" s="21"/>
      <c r="C196" s="21"/>
      <c r="D196" s="3"/>
      <c r="E196" s="3"/>
      <c r="F196" s="4"/>
      <c r="H196" s="22"/>
      <c r="I196" s="22"/>
      <c r="J196" s="4"/>
    </row>
    <row r="197" spans="1:10" s="6" customFormat="1" ht="15" customHeight="1" x14ac:dyDescent="0.2">
      <c r="A197" s="21"/>
      <c r="B197" s="21"/>
      <c r="C197" s="21"/>
      <c r="D197" s="3"/>
      <c r="E197" s="3"/>
      <c r="F197" s="4"/>
      <c r="H197" s="22"/>
      <c r="I197" s="22"/>
      <c r="J197" s="4"/>
    </row>
    <row r="198" spans="1:10" s="6" customFormat="1" ht="15" customHeight="1" x14ac:dyDescent="0.2">
      <c r="A198" s="21"/>
      <c r="B198" s="21"/>
      <c r="C198" s="21"/>
      <c r="D198" s="3"/>
      <c r="E198" s="3"/>
      <c r="F198" s="4"/>
      <c r="H198" s="22"/>
      <c r="I198" s="22"/>
      <c r="J198" s="4"/>
    </row>
    <row r="199" spans="1:10" s="6" customFormat="1" ht="15" customHeight="1" x14ac:dyDescent="0.2">
      <c r="A199" s="21"/>
      <c r="B199" s="21"/>
      <c r="C199" s="21"/>
      <c r="D199" s="3"/>
      <c r="E199" s="3"/>
      <c r="F199" s="4"/>
      <c r="H199" s="22"/>
      <c r="I199" s="22"/>
      <c r="J199" s="4"/>
    </row>
    <row r="200" spans="1:10" s="6" customFormat="1" ht="15" customHeight="1" x14ac:dyDescent="0.2">
      <c r="A200" s="21"/>
      <c r="B200" s="21"/>
      <c r="C200" s="21"/>
      <c r="D200" s="3"/>
      <c r="E200" s="3"/>
      <c r="F200" s="4"/>
      <c r="H200" s="22"/>
      <c r="I200" s="22"/>
      <c r="J200" s="4"/>
    </row>
    <row r="201" spans="1:10" s="6" customFormat="1" ht="15" customHeight="1" x14ac:dyDescent="0.2">
      <c r="A201" s="21"/>
      <c r="B201" s="21"/>
      <c r="C201" s="21"/>
      <c r="D201" s="3"/>
      <c r="E201" s="3"/>
      <c r="F201" s="4"/>
      <c r="H201" s="22"/>
      <c r="I201" s="22"/>
      <c r="J201" s="4"/>
    </row>
    <row r="202" spans="1:10" s="6" customFormat="1" ht="15" customHeight="1" x14ac:dyDescent="0.2">
      <c r="A202" s="21"/>
      <c r="B202" s="21"/>
      <c r="C202" s="21"/>
      <c r="D202" s="3"/>
      <c r="E202" s="3"/>
      <c r="F202" s="4"/>
      <c r="H202" s="22"/>
      <c r="I202" s="22"/>
      <c r="J202" s="4"/>
    </row>
    <row r="203" spans="1:10" s="6" customFormat="1" ht="15" customHeight="1" x14ac:dyDescent="0.2">
      <c r="A203" s="21"/>
      <c r="B203" s="21"/>
      <c r="C203" s="21"/>
      <c r="D203" s="3"/>
      <c r="E203" s="3"/>
      <c r="F203" s="4"/>
      <c r="H203" s="22"/>
      <c r="I203" s="22"/>
      <c r="J203" s="4"/>
    </row>
    <row r="204" spans="1:10" s="6" customFormat="1" ht="15" customHeight="1" x14ac:dyDescent="0.2">
      <c r="A204" s="21"/>
      <c r="B204" s="21"/>
      <c r="C204" s="21"/>
      <c r="D204" s="3"/>
      <c r="E204" s="3"/>
      <c r="F204" s="4"/>
      <c r="H204" s="22"/>
      <c r="I204" s="22"/>
      <c r="J204" s="4"/>
    </row>
    <row r="205" spans="1:10" s="6" customFormat="1" ht="15" customHeight="1" x14ac:dyDescent="0.2">
      <c r="A205" s="21"/>
      <c r="B205" s="21"/>
      <c r="C205" s="21"/>
      <c r="D205" s="3"/>
      <c r="E205" s="3"/>
      <c r="F205" s="4"/>
      <c r="H205" s="22"/>
      <c r="I205" s="22"/>
      <c r="J205" s="4"/>
    </row>
    <row r="206" spans="1:10" s="6" customFormat="1" ht="15" customHeight="1" x14ac:dyDescent="0.2">
      <c r="A206" s="21"/>
      <c r="B206" s="21"/>
      <c r="C206" s="21"/>
      <c r="D206" s="3"/>
      <c r="E206" s="3"/>
      <c r="F206" s="4"/>
      <c r="H206" s="22"/>
      <c r="I206" s="22"/>
      <c r="J206" s="4"/>
    </row>
    <row r="207" spans="1:10" s="6" customFormat="1" ht="15" customHeight="1" x14ac:dyDescent="0.2">
      <c r="A207" s="21"/>
      <c r="B207" s="21"/>
      <c r="C207" s="21"/>
      <c r="D207" s="3"/>
      <c r="E207" s="3"/>
      <c r="F207" s="4"/>
      <c r="H207" s="22"/>
      <c r="I207" s="22"/>
      <c r="J207" s="4"/>
    </row>
    <row r="208" spans="1:10" s="6" customFormat="1" ht="15" customHeight="1" x14ac:dyDescent="0.2">
      <c r="A208" s="21"/>
      <c r="B208" s="21"/>
      <c r="C208" s="21"/>
      <c r="D208" s="3"/>
      <c r="E208" s="3"/>
      <c r="F208" s="4"/>
      <c r="H208" s="22"/>
      <c r="I208" s="22"/>
      <c r="J208" s="4"/>
    </row>
    <row r="209" spans="1:10" s="6" customFormat="1" ht="15" customHeight="1" x14ac:dyDescent="0.2">
      <c r="A209" s="21"/>
      <c r="B209" s="21"/>
      <c r="C209" s="21"/>
      <c r="D209" s="3"/>
      <c r="E209" s="3"/>
      <c r="F209" s="4"/>
      <c r="H209" s="22"/>
      <c r="I209" s="22"/>
      <c r="J209" s="4"/>
    </row>
    <row r="210" spans="1:10" s="6" customFormat="1" ht="15" customHeight="1" x14ac:dyDescent="0.2">
      <c r="A210" s="21"/>
      <c r="B210" s="21"/>
      <c r="C210" s="21"/>
      <c r="D210" s="3"/>
      <c r="E210" s="3"/>
      <c r="F210" s="4"/>
      <c r="H210" s="22"/>
      <c r="I210" s="22"/>
      <c r="J210" s="4"/>
    </row>
    <row r="211" spans="1:10" s="6" customFormat="1" ht="15" customHeight="1" x14ac:dyDescent="0.2">
      <c r="A211" s="21"/>
      <c r="B211" s="21"/>
      <c r="C211" s="21"/>
      <c r="D211" s="3"/>
      <c r="E211" s="3"/>
      <c r="F211" s="4"/>
      <c r="H211" s="22"/>
      <c r="I211" s="22"/>
      <c r="J211" s="4"/>
    </row>
    <row r="212" spans="1:10" s="6" customFormat="1" ht="15" customHeight="1" x14ac:dyDescent="0.2">
      <c r="A212" s="21"/>
      <c r="B212" s="21"/>
      <c r="C212" s="21"/>
      <c r="D212" s="3"/>
      <c r="E212" s="3"/>
      <c r="F212" s="4"/>
      <c r="H212" s="22"/>
      <c r="I212" s="22"/>
      <c r="J212" s="4"/>
    </row>
    <row r="213" spans="1:10" s="6" customFormat="1" ht="15" customHeight="1" x14ac:dyDescent="0.2">
      <c r="A213" s="21"/>
      <c r="B213" s="21"/>
      <c r="C213" s="21"/>
      <c r="D213" s="3"/>
      <c r="E213" s="3"/>
      <c r="F213" s="4"/>
      <c r="H213" s="22"/>
      <c r="I213" s="22"/>
      <c r="J213" s="4"/>
    </row>
    <row r="214" spans="1:10" s="6" customFormat="1" ht="15" customHeight="1" x14ac:dyDescent="0.2">
      <c r="A214" s="21"/>
      <c r="B214" s="21"/>
      <c r="C214" s="21"/>
      <c r="D214" s="3"/>
      <c r="E214" s="3"/>
      <c r="F214" s="4"/>
      <c r="H214" s="22"/>
      <c r="I214" s="22"/>
      <c r="J214" s="4"/>
    </row>
    <row r="215" spans="1:10" s="6" customFormat="1" ht="15" customHeight="1" x14ac:dyDescent="0.2">
      <c r="A215" s="21"/>
      <c r="B215" s="21"/>
      <c r="C215" s="21"/>
      <c r="D215" s="3"/>
      <c r="E215" s="3"/>
      <c r="F215" s="4"/>
      <c r="H215" s="22"/>
      <c r="I215" s="22"/>
      <c r="J215" s="4"/>
    </row>
    <row r="216" spans="1:10" s="6" customFormat="1" ht="15" customHeight="1" x14ac:dyDescent="0.2">
      <c r="A216" s="21"/>
      <c r="B216" s="21"/>
      <c r="C216" s="21"/>
      <c r="D216" s="3"/>
      <c r="E216" s="3"/>
      <c r="F216" s="4"/>
      <c r="H216" s="22"/>
      <c r="I216" s="22"/>
      <c r="J216" s="4"/>
    </row>
    <row r="217" spans="1:10" s="6" customFormat="1" ht="15" customHeight="1" x14ac:dyDescent="0.2">
      <c r="A217" s="21"/>
      <c r="B217" s="21"/>
      <c r="C217" s="21"/>
      <c r="D217" s="3"/>
      <c r="E217" s="3"/>
      <c r="F217" s="4"/>
      <c r="H217" s="22"/>
      <c r="I217" s="22"/>
      <c r="J217" s="4"/>
    </row>
    <row r="218" spans="1:10" s="6" customFormat="1" ht="15" customHeight="1" x14ac:dyDescent="0.2">
      <c r="A218" s="21"/>
      <c r="B218" s="21"/>
      <c r="C218" s="21"/>
      <c r="D218" s="3"/>
      <c r="E218" s="3"/>
      <c r="F218" s="4"/>
      <c r="H218" s="22"/>
      <c r="I218" s="22"/>
      <c r="J218" s="4"/>
    </row>
    <row r="219" spans="1:10" s="6" customFormat="1" ht="15" customHeight="1" x14ac:dyDescent="0.2">
      <c r="A219" s="21"/>
      <c r="B219" s="21"/>
      <c r="C219" s="21"/>
      <c r="D219" s="3"/>
      <c r="E219" s="3"/>
      <c r="F219" s="4"/>
      <c r="H219" s="22"/>
      <c r="I219" s="22"/>
      <c r="J219" s="4"/>
    </row>
    <row r="220" spans="1:10" s="6" customFormat="1" ht="15" customHeight="1" x14ac:dyDescent="0.2">
      <c r="A220" s="21"/>
      <c r="B220" s="21"/>
      <c r="C220" s="21"/>
      <c r="D220" s="3"/>
      <c r="E220" s="3"/>
      <c r="F220" s="4"/>
      <c r="H220" s="22"/>
      <c r="I220" s="22"/>
      <c r="J220" s="4"/>
    </row>
    <row r="221" spans="1:10" s="6" customFormat="1" ht="15" customHeight="1" x14ac:dyDescent="0.2">
      <c r="A221" s="21"/>
      <c r="B221" s="21"/>
      <c r="C221" s="21"/>
      <c r="D221" s="3"/>
      <c r="E221" s="3"/>
      <c r="F221" s="4"/>
      <c r="H221" s="22"/>
      <c r="I221" s="22"/>
      <c r="J221" s="4"/>
    </row>
    <row r="222" spans="1:10" s="6" customFormat="1" ht="15" customHeight="1" x14ac:dyDescent="0.2">
      <c r="A222" s="21"/>
      <c r="B222" s="21"/>
      <c r="C222" s="21"/>
      <c r="D222" s="3"/>
      <c r="E222" s="3"/>
      <c r="F222" s="4"/>
      <c r="H222" s="22"/>
      <c r="I222" s="22"/>
      <c r="J222" s="4"/>
    </row>
    <row r="223" spans="1:10" s="6" customFormat="1" ht="15" customHeight="1" x14ac:dyDescent="0.2">
      <c r="A223" s="21"/>
      <c r="B223" s="21"/>
      <c r="C223" s="21"/>
      <c r="D223" s="3"/>
      <c r="E223" s="3"/>
      <c r="F223" s="4"/>
      <c r="H223" s="22"/>
      <c r="I223" s="22"/>
      <c r="J223" s="4"/>
    </row>
    <row r="224" spans="1:10" s="6" customFormat="1" ht="15" customHeight="1" x14ac:dyDescent="0.2">
      <c r="A224" s="21"/>
      <c r="B224" s="21"/>
      <c r="C224" s="21"/>
      <c r="D224" s="3"/>
      <c r="E224" s="3"/>
      <c r="F224" s="4"/>
      <c r="H224" s="22"/>
      <c r="I224" s="22"/>
      <c r="J224" s="4"/>
    </row>
    <row r="225" spans="1:10" s="6" customFormat="1" ht="15" customHeight="1" x14ac:dyDescent="0.2">
      <c r="A225" s="21"/>
      <c r="B225" s="21"/>
      <c r="C225" s="21"/>
      <c r="D225" s="3"/>
      <c r="E225" s="3"/>
      <c r="F225" s="4"/>
      <c r="H225" s="22"/>
      <c r="I225" s="22"/>
      <c r="J225" s="4"/>
    </row>
    <row r="226" spans="1:10" s="6" customFormat="1" ht="15" customHeight="1" x14ac:dyDescent="0.2">
      <c r="A226" s="21"/>
      <c r="B226" s="21"/>
      <c r="C226" s="21"/>
      <c r="D226" s="3"/>
      <c r="E226" s="3"/>
      <c r="F226" s="4"/>
      <c r="H226" s="22"/>
      <c r="I226" s="22"/>
      <c r="J226" s="4"/>
    </row>
    <row r="227" spans="1:10" s="6" customFormat="1" ht="15" customHeight="1" x14ac:dyDescent="0.2">
      <c r="A227" s="21"/>
      <c r="B227" s="21"/>
      <c r="C227" s="21"/>
      <c r="D227" s="3"/>
      <c r="E227" s="3"/>
      <c r="F227" s="4"/>
      <c r="H227" s="22"/>
      <c r="I227" s="22"/>
      <c r="J227" s="4"/>
    </row>
    <row r="228" spans="1:10" s="6" customFormat="1" ht="15" customHeight="1" x14ac:dyDescent="0.2">
      <c r="A228" s="21"/>
      <c r="B228" s="21"/>
      <c r="C228" s="21"/>
      <c r="D228" s="3"/>
      <c r="E228" s="3"/>
      <c r="F228" s="4"/>
      <c r="H228" s="22"/>
      <c r="I228" s="22"/>
      <c r="J228" s="4"/>
    </row>
    <row r="229" spans="1:10" s="6" customFormat="1" ht="15" customHeight="1" x14ac:dyDescent="0.2">
      <c r="A229" s="21"/>
      <c r="B229" s="21"/>
      <c r="C229" s="21"/>
      <c r="D229" s="3"/>
      <c r="E229" s="3"/>
      <c r="F229" s="4"/>
      <c r="H229" s="22"/>
      <c r="I229" s="22"/>
      <c r="J229" s="4"/>
    </row>
    <row r="230" spans="1:10" s="6" customFormat="1" ht="15" customHeight="1" x14ac:dyDescent="0.2">
      <c r="A230" s="21"/>
      <c r="B230" s="21"/>
      <c r="C230" s="21"/>
      <c r="D230" s="3"/>
      <c r="E230" s="3"/>
      <c r="F230" s="4"/>
      <c r="H230" s="22"/>
      <c r="I230" s="22"/>
      <c r="J230" s="4"/>
    </row>
    <row r="231" spans="1:10" s="6" customFormat="1" ht="15" customHeight="1" x14ac:dyDescent="0.2">
      <c r="A231" s="21"/>
      <c r="B231" s="21"/>
      <c r="C231" s="21"/>
      <c r="D231" s="3"/>
      <c r="E231" s="3"/>
      <c r="F231" s="4"/>
      <c r="H231" s="22"/>
      <c r="I231" s="22"/>
      <c r="J231" s="4"/>
    </row>
    <row r="232" spans="1:10" s="6" customFormat="1" ht="15" customHeight="1" x14ac:dyDescent="0.2">
      <c r="A232" s="21"/>
      <c r="B232" s="21"/>
      <c r="C232" s="21"/>
      <c r="D232" s="3"/>
      <c r="E232" s="3"/>
      <c r="F232" s="4"/>
      <c r="H232" s="22"/>
      <c r="I232" s="22"/>
      <c r="J232" s="4"/>
    </row>
    <row r="233" spans="1:10" s="6" customFormat="1" ht="15" customHeight="1" x14ac:dyDescent="0.2">
      <c r="A233" s="21"/>
      <c r="B233" s="21"/>
      <c r="C233" s="21"/>
      <c r="D233" s="3"/>
      <c r="E233" s="3"/>
      <c r="F233" s="4"/>
      <c r="H233" s="22"/>
      <c r="I233" s="22"/>
      <c r="J233" s="4"/>
    </row>
    <row r="234" spans="1:10" s="6" customFormat="1" ht="15" customHeight="1" x14ac:dyDescent="0.2">
      <c r="A234" s="21"/>
      <c r="B234" s="21"/>
      <c r="C234" s="21"/>
      <c r="D234" s="3"/>
      <c r="E234" s="3"/>
      <c r="F234" s="4"/>
      <c r="H234" s="22"/>
      <c r="I234" s="22"/>
      <c r="J234" s="4"/>
    </row>
    <row r="235" spans="1:10" s="6" customFormat="1" ht="15" customHeight="1" x14ac:dyDescent="0.2">
      <c r="A235" s="21"/>
      <c r="B235" s="21"/>
      <c r="C235" s="21"/>
      <c r="D235" s="3"/>
      <c r="E235" s="3"/>
      <c r="F235" s="4"/>
      <c r="H235" s="22"/>
      <c r="I235" s="22"/>
      <c r="J235" s="4"/>
    </row>
    <row r="236" spans="1:10" s="6" customFormat="1" ht="15" customHeight="1" x14ac:dyDescent="0.2">
      <c r="A236" s="21"/>
      <c r="B236" s="21"/>
      <c r="C236" s="21"/>
      <c r="D236" s="3"/>
      <c r="E236" s="3"/>
      <c r="F236" s="4"/>
      <c r="H236" s="22"/>
      <c r="I236" s="22"/>
      <c r="J236" s="4"/>
    </row>
    <row r="237" spans="1:10" s="6" customFormat="1" ht="15" customHeight="1" x14ac:dyDescent="0.2">
      <c r="A237" s="21"/>
      <c r="B237" s="21"/>
      <c r="C237" s="21"/>
      <c r="D237" s="3"/>
      <c r="E237" s="3"/>
      <c r="F237" s="4"/>
      <c r="H237" s="22"/>
      <c r="I237" s="22"/>
      <c r="J237" s="4"/>
    </row>
  </sheetData>
  <conditionalFormatting sqref="G13:G97 G1:G4 G102:G65523 G9:G11">
    <cfRule type="cellIs" dxfId="1161" priority="2" stopIfTrue="1" operator="greaterThan">
      <formula>0</formula>
    </cfRule>
  </conditionalFormatting>
  <conditionalFormatting sqref="G12">
    <cfRule type="cellIs" dxfId="1160" priority="1" stopIfTrue="1" operator="greaterThan">
      <formula>0</formula>
    </cfRule>
  </conditionalFormatting>
  <pageMargins left="0.55118110236220474" right="0.55118110236220474" top="0.78740157480314965" bottom="0.78740157480314965" header="0.51181102362204722" footer="0.51181102362204722"/>
  <pageSetup paperSize="9" scale="66" fitToHeight="2" orientation="landscape" r:id="rId1"/>
  <headerFooter alignWithMargins="0"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25</vt:i4>
      </vt:variant>
    </vt:vector>
  </HeadingPairs>
  <TitlesOfParts>
    <vt:vector size="45" baseType="lpstr">
      <vt:lpstr>Change</vt:lpstr>
      <vt:lpstr>2018-19 Dashboard FINAL OUTTURN</vt:lpstr>
      <vt:lpstr>DCD</vt:lpstr>
      <vt:lpstr>SAFE</vt:lpstr>
      <vt:lpstr>LAC</vt:lpstr>
      <vt:lpstr>TARGET</vt:lpstr>
      <vt:lpstr>P&amp;D</vt:lpstr>
      <vt:lpstr>PSLT Commissioner</vt:lpstr>
      <vt:lpstr>CINCARE</vt:lpstr>
      <vt:lpstr>LP8000</vt:lpstr>
      <vt:lpstr>Underlying Uspend</vt:lpstr>
      <vt:lpstr>CDH - Jo McCloy</vt:lpstr>
      <vt:lpstr>SAFETY - Simon Ablewhite</vt:lpstr>
      <vt:lpstr>Revenue data - DO NOT PRINT</vt:lpstr>
      <vt:lpstr>LGF Phase 1, 2 &amp; 3</vt:lpstr>
      <vt:lpstr>The City Deal </vt:lpstr>
      <vt:lpstr>ESIF Summary</vt:lpstr>
      <vt:lpstr>GPF - Rnd 1-13</vt:lpstr>
      <vt:lpstr>Core Fund Grant</vt:lpstr>
      <vt:lpstr>ESIF Pipeline</vt:lpstr>
      <vt:lpstr>'2018-19 Dashboard FINAL OUTTURN'!Print_Area</vt:lpstr>
      <vt:lpstr>'CDH - Jo McCloy'!Print_Area</vt:lpstr>
      <vt:lpstr>CINCARE!Print_Area</vt:lpstr>
      <vt:lpstr>'Core Fund Grant'!Print_Area</vt:lpstr>
      <vt:lpstr>DCD!Print_Area</vt:lpstr>
      <vt:lpstr>'ESIF Pipeline'!Print_Area</vt:lpstr>
      <vt:lpstr>'ESIF Summary'!Print_Area</vt:lpstr>
      <vt:lpstr>'GPF - Rnd 1-13'!Print_Area</vt:lpstr>
      <vt:lpstr>LAC!Print_Area</vt:lpstr>
      <vt:lpstr>'LGF Phase 1, 2 &amp; 3'!Print_Area</vt:lpstr>
      <vt:lpstr>'LP8000'!Print_Area</vt:lpstr>
      <vt:lpstr>'P&amp;D'!Print_Area</vt:lpstr>
      <vt:lpstr>'PSLT Commissioner'!Print_Area</vt:lpstr>
      <vt:lpstr>SAFE!Print_Area</vt:lpstr>
      <vt:lpstr>'SAFETY - Simon Ablewhite'!Print_Area</vt:lpstr>
      <vt:lpstr>TARGET!Print_Area</vt:lpstr>
      <vt:lpstr>'The City Deal '!Print_Area</vt:lpstr>
      <vt:lpstr>CINCARE!Print_Titles</vt:lpstr>
      <vt:lpstr>LAC!Print_Titles</vt:lpstr>
      <vt:lpstr>'LP8000'!Print_Titles</vt:lpstr>
      <vt:lpstr>'P&amp;D'!Print_Titles</vt:lpstr>
      <vt:lpstr>'PSLT Commissioner'!Print_Titles</vt:lpstr>
      <vt:lpstr>SAFE!Print_Titles</vt:lpstr>
      <vt:lpstr>TARGET!Print_Titles</vt:lpstr>
      <vt:lpstr>Print_Titles</vt:lpstr>
    </vt:vector>
  </TitlesOfParts>
  <Company>Staffordshire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lboxl1is</dc:creator>
  <cp:lastModifiedBy>Broad, John (F&amp;R)</cp:lastModifiedBy>
  <cp:lastPrinted>2019-04-08T15:25:10Z</cp:lastPrinted>
  <dcterms:created xsi:type="dcterms:W3CDTF">2005-04-08T10:50:24Z</dcterms:created>
  <dcterms:modified xsi:type="dcterms:W3CDTF">2019-04-08T16:13:24Z</dcterms:modified>
</cp:coreProperties>
</file>