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40"/>
  </bookViews>
  <sheets>
    <sheet name="Programme Dashboard" sheetId="1" r:id="rId1"/>
    <sheet name="Project Progress" sheetId="2" r:id="rId2"/>
  </sheets>
  <externalReferences>
    <externalReference r:id="rId3"/>
  </externalReferences>
  <definedNames>
    <definedName name="FinancialImpact" localSheetId="1">'[1]Risk Register'!#REF!</definedName>
    <definedName name="FinancialImpact">'[1]Risk Register'!#REF!</definedName>
    <definedName name="Newrow1" localSheetId="1">'[1]Risk Register'!#REF!</definedName>
    <definedName name="Newrow1">'[1]Risk Register'!#REF!</definedName>
    <definedName name="_xlnm.Print_Area" localSheetId="1">'Project Progress'!$A$1:$U$40</definedName>
    <definedName name="_xlnm.Print_Titles" localSheetId="1">'Project Progress'!$1:$6</definedName>
    <definedName name="ProbableImpact" localSheetId="1">'[1]Risk Register'!#REF!</definedName>
    <definedName name="ProbableImpact">'[1]Risk Register'!#REF!</definedName>
  </definedNames>
  <calcPr calcId="145621"/>
</workbook>
</file>

<file path=xl/calcChain.xml><?xml version="1.0" encoding="utf-8"?>
<calcChain xmlns="http://schemas.openxmlformats.org/spreadsheetml/2006/main">
  <c r="N39" i="2" l="1"/>
  <c r="K39" i="2"/>
  <c r="G39" i="2"/>
  <c r="I38" i="2"/>
  <c r="P38" i="2" s="1"/>
  <c r="R38" i="2" s="1"/>
  <c r="P37" i="2"/>
  <c r="R37" i="2" s="1"/>
  <c r="P36" i="2"/>
  <c r="R36" i="2" s="1"/>
  <c r="P35" i="2"/>
  <c r="R35" i="2" s="1"/>
  <c r="P34" i="2"/>
  <c r="R34" i="2" s="1"/>
  <c r="P33" i="2"/>
  <c r="R33" i="2" s="1"/>
  <c r="P32" i="2"/>
  <c r="R32" i="2" s="1"/>
  <c r="P31" i="2"/>
  <c r="R31" i="2" s="1"/>
  <c r="P30" i="2"/>
  <c r="R30" i="2" s="1"/>
  <c r="P29" i="2"/>
  <c r="R29" i="2" s="1"/>
  <c r="P28" i="2"/>
  <c r="R28" i="2" s="1"/>
  <c r="J27" i="2"/>
  <c r="J39" i="2" s="1"/>
  <c r="L26" i="2"/>
  <c r="P26" i="2" s="1"/>
  <c r="R26" i="2" s="1"/>
  <c r="P25" i="2"/>
  <c r="R25" i="2" s="1"/>
  <c r="L24" i="2"/>
  <c r="I24" i="2"/>
  <c r="O23" i="2"/>
  <c r="I23" i="2"/>
  <c r="Q22" i="2"/>
  <c r="P22" i="2"/>
  <c r="Q21" i="2"/>
  <c r="L21" i="2"/>
  <c r="P21" i="2" s="1"/>
  <c r="Q20" i="2"/>
  <c r="L20" i="2"/>
  <c r="H20" i="2"/>
  <c r="M19" i="2"/>
  <c r="P19" i="2" s="1"/>
  <c r="R19" i="2" s="1"/>
  <c r="M18" i="2"/>
  <c r="P18" i="2" s="1"/>
  <c r="R18" i="2" s="1"/>
  <c r="M17" i="2"/>
  <c r="P17" i="2" s="1"/>
  <c r="R17" i="2" s="1"/>
  <c r="H16" i="2"/>
  <c r="P16" i="2" s="1"/>
  <c r="R16" i="2" s="1"/>
  <c r="P15" i="2"/>
  <c r="R15" i="2" s="1"/>
  <c r="P14" i="2"/>
  <c r="R14" i="2" s="1"/>
  <c r="P13" i="2"/>
  <c r="R13" i="2" s="1"/>
  <c r="L12" i="2"/>
  <c r="H12" i="2"/>
  <c r="O12" i="2" s="1"/>
  <c r="O11" i="2"/>
  <c r="H11" i="2"/>
  <c r="P10" i="2"/>
  <c r="R10" i="2" s="1"/>
  <c r="P9" i="2"/>
  <c r="R9" i="2" s="1"/>
  <c r="P8" i="2"/>
  <c r="M38" i="1"/>
  <c r="L38" i="1"/>
  <c r="K38" i="1"/>
  <c r="I38" i="1"/>
  <c r="H38" i="1"/>
  <c r="G38" i="1"/>
  <c r="R21" i="2" l="1"/>
  <c r="P23" i="2"/>
  <c r="R23" i="2" s="1"/>
  <c r="R22" i="2"/>
  <c r="P24" i="2"/>
  <c r="R24" i="2" s="1"/>
  <c r="Q39" i="2"/>
  <c r="P12" i="2"/>
  <c r="R12" i="2" s="1"/>
  <c r="H39" i="2"/>
  <c r="I39" i="2"/>
  <c r="P11" i="2"/>
  <c r="R11" i="2" s="1"/>
  <c r="P20" i="2"/>
  <c r="R20" i="2" s="1"/>
  <c r="M39" i="2"/>
  <c r="P27" i="2"/>
  <c r="R27" i="2" s="1"/>
  <c r="O39" i="2"/>
  <c r="R8" i="2"/>
  <c r="L39" i="2"/>
  <c r="P39" i="2" l="1"/>
  <c r="R39" i="2"/>
</calcChain>
</file>

<file path=xl/sharedStrings.xml><?xml version="1.0" encoding="utf-8"?>
<sst xmlns="http://schemas.openxmlformats.org/spreadsheetml/2006/main" count="477" uniqueCount="220">
  <si>
    <t>SSLEP CDGD &amp; EZ Programme Dashboard - 24/04/18</t>
  </si>
  <si>
    <t>LGF Outputs - total forecast</t>
  </si>
  <si>
    <t>LGF Outputs - achieved to date</t>
  </si>
  <si>
    <t>SSLEP Ref</t>
  </si>
  <si>
    <t>Scheme</t>
  </si>
  <si>
    <t>Current Month BRAG</t>
  </si>
  <si>
    <t>Current LEP Delivery Stage</t>
  </si>
  <si>
    <t>SSLEP Contribution</t>
  </si>
  <si>
    <t>Forecast Jobs</t>
  </si>
  <si>
    <t>Forecast Housing</t>
  </si>
  <si>
    <t>Forecast Skills - participation</t>
  </si>
  <si>
    <t>Forecast Private Leverage</t>
  </si>
  <si>
    <t>Actual Jobs</t>
  </si>
  <si>
    <t>Actual Housing</t>
  </si>
  <si>
    <t>Actual Skills - participation</t>
  </si>
  <si>
    <t>Actual Private Leverage</t>
  </si>
  <si>
    <t>Benefits Commence Date</t>
  </si>
  <si>
    <t>Forecast Construction End Date</t>
  </si>
  <si>
    <t>Ceramic Valley Enterprise Zone (EZ)</t>
  </si>
  <si>
    <t>Delivery</t>
  </si>
  <si>
    <t>-</t>
  </si>
  <si>
    <t>£83.00m</t>
  </si>
  <si>
    <t>£22.80m</t>
  </si>
  <si>
    <t>2016/17</t>
  </si>
  <si>
    <t>Stoke-on-Trent District Heat Network (City Deal)</t>
  </si>
  <si>
    <t>£19.75m</t>
  </si>
  <si>
    <t>Keele Smart Energy Network (City Deal)</t>
  </si>
  <si>
    <t>£5.00m</t>
  </si>
  <si>
    <t>Adult Skills Budget Pilot (City Deal)</t>
  </si>
  <si>
    <t>On Hold</t>
  </si>
  <si>
    <t xml:space="preserve">Etruria Valley </t>
  </si>
  <si>
    <t>Planning</t>
  </si>
  <si>
    <t>£8.20m</t>
  </si>
  <si>
    <t>2019/20</t>
  </si>
  <si>
    <t>Stafford Western Access Route (SWAR)</t>
  </si>
  <si>
    <t>£22.21m</t>
  </si>
  <si>
    <t>£15.00m</t>
  </si>
  <si>
    <t>£0.14m</t>
  </si>
  <si>
    <t>2017/18</t>
  </si>
  <si>
    <t>Meaford Major Employment Site</t>
  </si>
  <si>
    <t>Completed</t>
  </si>
  <si>
    <t>£4.20m</t>
  </si>
  <si>
    <t>£2.00m</t>
  </si>
  <si>
    <t>2018/19</t>
  </si>
  <si>
    <t>Branston Locks, Burton (Phase 1)</t>
  </si>
  <si>
    <t>£5.09m</t>
  </si>
  <si>
    <t>£1.36m</t>
  </si>
  <si>
    <t>£0.00m</t>
  </si>
  <si>
    <t>Lichfield Park</t>
  </si>
  <si>
    <t>£4.00m</t>
  </si>
  <si>
    <t>£1.16m</t>
  </si>
  <si>
    <t>£1.15m</t>
  </si>
  <si>
    <t>Bericote Four Ashes Ph1 + Ph2</t>
  </si>
  <si>
    <t>£2.86m</t>
  </si>
  <si>
    <t>£2.13m</t>
  </si>
  <si>
    <t>tbc</t>
  </si>
  <si>
    <t>Advanced Manufacturing Skills Hub - South Staffordshire College</t>
  </si>
  <si>
    <t>£3.79m</t>
  </si>
  <si>
    <t>Advanced Manufacturing Skills Hub - Stafford College</t>
  </si>
  <si>
    <t>Advanced Manufacturing Skills Hub - JCB Academy</t>
  </si>
  <si>
    <t>£1.11m</t>
  </si>
  <si>
    <t>£0.38m</t>
  </si>
  <si>
    <t>Local Sustainable Transport Package (LSTP)</t>
  </si>
  <si>
    <t>£7.76m</t>
  </si>
  <si>
    <t>£1.21m</t>
  </si>
  <si>
    <t>Town and City Centre Development Programme - Tamworth Enterprise Quarter</t>
  </si>
  <si>
    <t>£2.90m</t>
  </si>
  <si>
    <t>£0.15m</t>
  </si>
  <si>
    <r>
      <t xml:space="preserve">Town and City Centre Development Programme - 
</t>
    </r>
    <r>
      <rPr>
        <sz val="10"/>
        <rFont val="Arial"/>
        <family val="2"/>
      </rPr>
      <t>Leek Mill Heritage Quarter Regeneration</t>
    </r>
  </si>
  <si>
    <t>Withdrawn</t>
  </si>
  <si>
    <t>Town and City Centre Development Programme - Friarsgate, Lichfield</t>
  </si>
  <si>
    <t>£2.66m</t>
  </si>
  <si>
    <t>£49.92m</t>
  </si>
  <si>
    <t>Town and City Centre Development Programme - Rugeley Town Centre Improvement Package</t>
  </si>
  <si>
    <t>£0.75m</t>
  </si>
  <si>
    <t>To confirm with CCDC</t>
  </si>
  <si>
    <t>18a</t>
  </si>
  <si>
    <t>Town and City Centre Development Programme phase 2 - Rugeley Town Centre Improvement Package Ph 2</t>
  </si>
  <si>
    <t>Town and City Centre Development Programme - 
City Centre Access</t>
  </si>
  <si>
    <t>£6.41m</t>
  </si>
  <si>
    <t>Hanley-Bentilee Link</t>
  </si>
  <si>
    <t>Await business case</t>
  </si>
  <si>
    <t>£8.58m</t>
  </si>
  <si>
    <t>Awaiting business case to confirm</t>
  </si>
  <si>
    <t>Spode Church Street Phase 2</t>
  </si>
  <si>
    <t>£0.50m</t>
  </si>
  <si>
    <t>£0.23m</t>
  </si>
  <si>
    <t>ROF Featherstone Strategic Employment Site</t>
  </si>
  <si>
    <t>£1.50m</t>
  </si>
  <si>
    <t>Keele Science and Innovation Park
Smart Innovation Hub</t>
  </si>
  <si>
    <t>£1.00m</t>
  </si>
  <si>
    <t>Skills Capital Equipment Fund</t>
  </si>
  <si>
    <t>£1.76m</t>
  </si>
  <si>
    <t>ROF Featherstone</t>
  </si>
  <si>
    <t>£0.57m</t>
  </si>
  <si>
    <t>Chatterley Valley West Site Access</t>
  </si>
  <si>
    <t>£0.07m</t>
  </si>
  <si>
    <t>Economic Regeneration Programme</t>
  </si>
  <si>
    <t>£2.09m</t>
  </si>
  <si>
    <t>Redhill Business Park</t>
  </si>
  <si>
    <t>£0.76m</t>
  </si>
  <si>
    <t>Keele Innovation Centre No.5 (IC5)</t>
  </si>
  <si>
    <t>£4.92m</t>
  </si>
  <si>
    <t>I54 South Staffordshire Employment Site</t>
  </si>
  <si>
    <t>£0.90m</t>
  </si>
  <si>
    <t>Lichfield Southern Bypass Phase 3</t>
  </si>
  <si>
    <t>£0.33m</t>
  </si>
  <si>
    <t>£9.07m</t>
  </si>
  <si>
    <t>Churnet Works small business units</t>
  </si>
  <si>
    <t>£98.87m</t>
  </si>
  <si>
    <t>£179.50m</t>
  </si>
  <si>
    <t>£28.60m</t>
  </si>
  <si>
    <t>Active Projects - SSLEP City Deal and Local Growth Deal Programme Overview - 24/04/18</t>
  </si>
  <si>
    <t>City Deal &amp; Local Growth Deal Funding</t>
  </si>
  <si>
    <t>Matched Funding, Other Grants &amp; 3rd Party Contributions</t>
  </si>
  <si>
    <t>Total Public &amp; Private Sector Funding</t>
  </si>
  <si>
    <t>Project</t>
  </si>
  <si>
    <t>Lead Organisation</t>
  </si>
  <si>
    <t>SSLEP Deliverable</t>
  </si>
  <si>
    <t>City Deal</t>
  </si>
  <si>
    <t>Local Growth Fund 1</t>
  </si>
  <si>
    <t>Local Growth Fund 2</t>
  </si>
  <si>
    <t>Local Growth Fund 3</t>
  </si>
  <si>
    <t xml:space="preserve">ESIF </t>
  </si>
  <si>
    <t>Local Authority</t>
  </si>
  <si>
    <t>FE College / HE Funding</t>
  </si>
  <si>
    <t>Growing Places Fund</t>
  </si>
  <si>
    <t>Other Government Funding Grants</t>
  </si>
  <si>
    <t>Total Public Funding (£M)</t>
  </si>
  <si>
    <t>Private Sector Leverage</t>
  </si>
  <si>
    <t>Total Project Funding (£M)</t>
  </si>
  <si>
    <t>Anticipated End Date</t>
  </si>
  <si>
    <t>O/A BRAG Status</t>
  </si>
  <si>
    <t>Outcomes</t>
  </si>
  <si>
    <t>Ceramic Valley Enterprise Zone</t>
  </si>
  <si>
    <t>SoTCC</t>
  </si>
  <si>
    <t>Oversee delivery of EZ in accordance with implementation plan and MOU</t>
  </si>
  <si>
    <t>TBC</t>
  </si>
  <si>
    <t xml:space="preserve">Stoke-on-Trent District Heat Network </t>
  </si>
  <si>
    <t xml:space="preserve">A Smart City District Heat Network across the City of Stoke-on-Trent </t>
  </si>
  <si>
    <t>Spring 2019</t>
  </si>
  <si>
    <t>Economic benefits, Social Benefits and Environmental Benefits
Total scheme benefits of £76.1m with up to 229 direct jobs.
550 indirect safeguarded and created jobs valued at a further £63.5m. 10% cost saving for domestic heat customers
400 houses and 578 flats taken out of fuel poverty Up to 12,526 tonnes of CO2 per annum saved valued at £2.7m p.a.</t>
  </si>
  <si>
    <t xml:space="preserve">Keele Smart Energy Network </t>
  </si>
  <si>
    <t>Keele University</t>
  </si>
  <si>
    <t>A nationally significant, world-class Smart Energy Network Demonstrator at Keele University for research, development and application.</t>
  </si>
  <si>
    <t>440 Jobs by 2021 
(120 construction, 20 permanent, 300 indirect) 8,731 tonnes C02 saved</t>
  </si>
  <si>
    <t>Adult Skills Budget Pilot</t>
  </si>
  <si>
    <t>SCC</t>
  </si>
  <si>
    <t>Provide growth in sector specific traineeship and apprenticeships
Upskill the current workforce in the sector to improve productivity
Promote careers in the sector and use the facilities and training as a progression route</t>
  </si>
  <si>
    <t>The spokes in the AME hub phase 1 had a collective target of delivering learning programmes to 2,199 learners once fully operational</t>
  </si>
  <si>
    <t>The Etruria Valley Infrastructure Scheme will deliver a major new gateway from the A500 into the City Centre and improve the highway in the Etruria Valley area, improving traffic flows, reducing congestion, and providing enhanced connectivity to the City Centre, thereby bringing economic and employment growth and environmental improvements</t>
  </si>
  <si>
    <t>2200 jobs , by Improved highways infrastructure kick starting development of enterprise area, with typical transport benefits (reduced journey times, etc.) by 2021? (TBC)</t>
  </si>
  <si>
    <t>1.2km road to ease congestion in Stafford town centre, open up housing sites to west of Stafford and promote employment growth</t>
  </si>
  <si>
    <t>Connected with the delivery of 2,200 houses to west of Stafford (scheme is not held to account on employment or housing benefits)</t>
  </si>
  <si>
    <t>Infrastructure works to open up business park, working with private sector developer</t>
  </si>
  <si>
    <t>SCHEME COMPLETED</t>
  </si>
  <si>
    <t>2200 jobs, improved highways infrastructure by 2021</t>
  </si>
  <si>
    <t>Infrastructure works to open up business park and housing site working with private sector developer</t>
  </si>
  <si>
    <t>3844 jobs, 2500 houses and improved highways infrastructure partly delivered by 2021</t>
  </si>
  <si>
    <t>723 jobs, improved highways infrastructure by 2021</t>
  </si>
  <si>
    <t>Bericote Four Ashes</t>
  </si>
  <si>
    <t>1080 jobs, improved highways infrastructure by 2021</t>
  </si>
  <si>
    <t>South Staffordshire College</t>
  </si>
  <si>
    <t>AgriSTEM academy comprising Agricultural manufacturing, technology, research and learning facilities</t>
  </si>
  <si>
    <t>872 additional learners, 445 indirect jobs created, 156 additional employers engaged</t>
  </si>
  <si>
    <t>Stafford College</t>
  </si>
  <si>
    <t xml:space="preserve">Advanced manufacturing and design centre at Broad Eye Campus to support curriculum development in Science, Technology, Engineering and Maths </t>
  </si>
  <si>
    <t>144 additional learners, 75 employers engaged, 10 direct jobs created</t>
  </si>
  <si>
    <t>JCB Academy</t>
  </si>
  <si>
    <t>Additional classroom and workspace areas to increase apprenticeship provision</t>
  </si>
  <si>
    <t>184 additional learners, 5 direct jobs created, 23 additional employers engaged</t>
  </si>
  <si>
    <t>SCC and SoTCC</t>
  </si>
  <si>
    <t>Package of measures to improve/encourage sustainable travel across Staffordshire and Stoke-on-Trent</t>
  </si>
  <si>
    <t>City / town centre regeneration proposals to provide the greatest opportunity to encourage travel by sustainable transport to existing and future jobs</t>
  </si>
  <si>
    <r>
      <t xml:space="preserve">Town and City Centre Development Programme - </t>
    </r>
    <r>
      <rPr>
        <sz val="11"/>
        <color theme="1"/>
        <rFont val="Arial"/>
        <family val="2"/>
      </rPr>
      <t>Tamworth Enterprise Quarter</t>
    </r>
  </si>
  <si>
    <t>Tamworth BC</t>
  </si>
  <si>
    <t>Refurbishment of Assembly Rooms, Philip Dix Centre and Library to create Enterprise and Leisure opportunities</t>
  </si>
  <si>
    <t>98 ongoing jobs, new enterprise centre, new restaurant and public realm improvements by 2021</t>
  </si>
  <si>
    <r>
      <t xml:space="preserve">Town and City Centre Development Programme - </t>
    </r>
    <r>
      <rPr>
        <sz val="11"/>
        <color theme="1"/>
        <rFont val="Arial"/>
        <family val="2"/>
      </rPr>
      <t>Friarsgate, Lichfield</t>
    </r>
  </si>
  <si>
    <t>Lichfield DC</t>
  </si>
  <si>
    <t>Redevelopment of bus station and wider transport improvements</t>
  </si>
  <si>
    <t>wider shopping centre development to create 750 jobs by 2021</t>
  </si>
  <si>
    <r>
      <t xml:space="preserve">Town and City Centre Development Programme phase 1 - </t>
    </r>
    <r>
      <rPr>
        <sz val="11"/>
        <color theme="1"/>
        <rFont val="Arial"/>
        <family val="2"/>
      </rPr>
      <t>Rugeley Town Centre Improvement Package</t>
    </r>
  </si>
  <si>
    <t>Cannock Chase DC</t>
  </si>
  <si>
    <t>Ph 1 - Flood defence works which will facilitate delivery of local employment and housing opportunity
Ph 2 - Town centre improvements (allocation withdrawn)</t>
  </si>
  <si>
    <r>
      <t xml:space="preserve">Town and City Centre Development Programme - 
</t>
    </r>
    <r>
      <rPr>
        <sz val="11"/>
        <color theme="1"/>
        <rFont val="Arial"/>
        <family val="2"/>
      </rPr>
      <t>City Centre Access</t>
    </r>
  </si>
  <si>
    <t xml:space="preserve">Remodel the main gateway to the City Centre so that it can better meet the needs of all users, including vehicles, pedestrians and customers. Reduce congestion at key pinch points to stimulate economic activity and attract investment </t>
  </si>
  <si>
    <t>Enhanced sustainable transport links to the City Centre at main gateway. Improved journey times and predictability through reduced congestion, opening up employment opportunity.</t>
  </si>
  <si>
    <t>This is a transport scheme located to the south and east of the centre of Stoke-on-Trent consisting of 3 interdependent sections. Section 1 provides a new link to re-route traffic flows from the existing highway corridors facilitating improved journey times and reliability and provide new sustainable transport infrastructure</t>
  </si>
  <si>
    <t>Conversion of the Grade 2 listed buildings around the Church Street courtyard off Church Street in Spode, to form an extension of the existing successful Artists Studios scheme</t>
  </si>
  <si>
    <t>Renovation of listed building = 850 sqm.
Number of studios created = 12
Number of jobs created = 32</t>
  </si>
  <si>
    <t>The ROF Featherstone site is a longstanding employment site in South Staffordshire, which has yet to come forward due to significant abnormal infrastructure costs associated with accessing the site from local highway networks</t>
  </si>
  <si>
    <t>The Centre will be a national hub for intensive start up and business growth programmes designed for innovation intensive enterprises</t>
  </si>
  <si>
    <t>80 additional jobs created by 2021</t>
  </si>
  <si>
    <t>The LEP funding will be used to create a skills capital equipment fund to allow local employers and training institutions to submit bids to secure funding to purchase state of the art capital equipment to enable the delivery of high quality and high level training programmes to support the growth in Stoke-on-Trent and Staffordshire's priority economic sectors</t>
  </si>
  <si>
    <t>300 learners assisted in courses leading to full qualifications</t>
  </si>
  <si>
    <t>Access and site infrastructure costs</t>
  </si>
  <si>
    <t>Off-site infrastructure works to provide appropriate accesses to the site</t>
  </si>
  <si>
    <t>To generate economic activity in the short term by addressing immediate infrastructure and site constraints</t>
  </si>
  <si>
    <t>Final construction account along with the payment for the additional electric supply</t>
  </si>
  <si>
    <t>140 additional jobs from final development</t>
  </si>
  <si>
    <t xml:space="preserve"> 30,000 sq. ft. net lettable high-quality office and workshop development</t>
  </si>
  <si>
    <t>120 additional jobs from remaining lettable area</t>
  </si>
  <si>
    <t>i54 South Staffordshire Employment Site</t>
  </si>
  <si>
    <t>Site preparation and off site infrastructure servicing</t>
  </si>
  <si>
    <t>130 additional jobs from remaining lettable area</t>
  </si>
  <si>
    <t>To improve the quality and reliability of travel within Lichfield</t>
  </si>
  <si>
    <t>SMDC</t>
  </si>
  <si>
    <t>1003sqm of Commercial Floor Space - 8 business units (20 jobs created).</t>
  </si>
  <si>
    <t>20 additional jobs to be created from 8 business unit lets</t>
  </si>
  <si>
    <t>Unallocated LGF Grant</t>
  </si>
  <si>
    <t>TOTAL</t>
  </si>
  <si>
    <t>Public</t>
  </si>
  <si>
    <t>Construction start date</t>
  </si>
  <si>
    <t>To be claimed within ROF Featherstone Strategic Employment Site scheme</t>
  </si>
  <si>
    <t>tbc with CCDC</t>
  </si>
  <si>
    <t>To be claimed within Growing Places Fund programme</t>
  </si>
  <si>
    <t>To be claimed within Ceramic Valley Enterprise Zone programme</t>
  </si>
  <si>
    <t>to be claimed when full business case submitted and approved</t>
  </si>
  <si>
    <t>Reported separately by Ceramic Valley Enterprise Zone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</si>
</sst>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
  </numFmts>
  <fonts count="17" x14ac:knownFonts="1">
    <font>
      <sz val="12"/>
      <color theme="1"/>
      <name val="Arial"/>
      <family val="2"/>
    </font>
    <font>
      <b/>
      <sz val="12"/>
      <color theme="0"/>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name val="Arial"/>
      <family val="2"/>
    </font>
    <font>
      <sz val="10"/>
      <color rgb="FF000000"/>
      <name val="Arial"/>
      <family val="2"/>
    </font>
    <font>
      <sz val="11"/>
      <color theme="1"/>
      <name val="Calibri"/>
      <family val="2"/>
      <scheme val="minor"/>
    </font>
    <font>
      <b/>
      <sz val="12"/>
      <name val="Arial"/>
      <family val="2"/>
    </font>
    <font>
      <b/>
      <u/>
      <sz val="20"/>
      <color theme="1"/>
      <name val="Arial"/>
      <family val="2"/>
    </font>
    <font>
      <b/>
      <u/>
      <sz val="12"/>
      <color theme="1"/>
      <name val="Arial"/>
      <family val="2"/>
    </font>
    <font>
      <b/>
      <u/>
      <sz val="12"/>
      <name val="Arial"/>
      <family val="2"/>
    </font>
    <font>
      <sz val="12"/>
      <name val="Arial"/>
      <family val="2"/>
    </font>
    <font>
      <sz val="12"/>
      <color rgb="FF000000"/>
      <name val="Arial"/>
      <family val="2"/>
    </font>
    <font>
      <b/>
      <sz val="12"/>
      <color rgb="FF000000"/>
      <name val="Arial"/>
      <family val="2"/>
    </font>
    <font>
      <sz val="11"/>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rgb="FFFF000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FFCC"/>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rgb="FF000000"/>
      </patternFill>
    </fill>
    <fill>
      <patternFill patternType="solid">
        <fgColor theme="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indexed="64"/>
      </right>
      <top style="medium">
        <color indexed="64"/>
      </top>
      <bottom style="hair">
        <color auto="1"/>
      </bottom>
      <diagonal/>
    </border>
    <border>
      <left/>
      <right/>
      <top style="hair">
        <color auto="1"/>
      </top>
      <bottom style="hair">
        <color auto="1"/>
      </bottom>
      <diagonal/>
    </border>
    <border>
      <left style="medium">
        <color indexed="64"/>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medium">
        <color auto="1"/>
      </left>
      <right style="hair">
        <color auto="1"/>
      </right>
      <top/>
      <bottom style="hair">
        <color auto="1"/>
      </bottom>
      <diagonal/>
    </border>
    <border>
      <left/>
      <right style="hair">
        <color auto="1"/>
      </right>
      <top/>
      <bottom style="hair">
        <color auto="1"/>
      </bottom>
      <diagonal/>
    </border>
    <border>
      <left style="medium">
        <color indexed="64"/>
      </left>
      <right/>
      <top/>
      <bottom style="hair">
        <color auto="1"/>
      </bottom>
      <diagonal/>
    </border>
    <border>
      <left/>
      <right style="medium">
        <color indexed="64"/>
      </right>
      <top/>
      <bottom style="hair">
        <color auto="1"/>
      </bottom>
      <diagonal/>
    </border>
    <border>
      <left/>
      <right/>
      <top/>
      <bottom style="hair">
        <color auto="1"/>
      </bottom>
      <diagonal/>
    </border>
    <border>
      <left style="hair">
        <color auto="1"/>
      </left>
      <right style="hair">
        <color auto="1"/>
      </right>
      <top/>
      <bottom/>
      <diagonal/>
    </border>
    <border>
      <left/>
      <right style="medium">
        <color auto="1"/>
      </right>
      <top/>
      <bottom/>
      <diagonal/>
    </border>
    <border>
      <left style="hair">
        <color auto="1"/>
      </left>
      <right style="medium">
        <color indexed="64"/>
      </right>
      <top/>
      <bottom style="hair">
        <color auto="1"/>
      </bottom>
      <diagonal/>
    </border>
    <border>
      <left style="medium">
        <color auto="1"/>
      </left>
      <right style="hair">
        <color auto="1"/>
      </right>
      <top style="hair">
        <color auto="1"/>
      </top>
      <bottom/>
      <diagonal/>
    </border>
    <border>
      <left/>
      <right style="medium">
        <color indexed="64"/>
      </right>
      <top style="hair">
        <color auto="1"/>
      </top>
      <bottom/>
      <diagonal/>
    </border>
    <border>
      <left style="thin">
        <color auto="1"/>
      </left>
      <right style="thin">
        <color auto="1"/>
      </right>
      <top/>
      <bottom style="medium">
        <color auto="1"/>
      </bottom>
      <diagonal/>
    </border>
    <border>
      <left/>
      <right style="thin">
        <color indexed="64"/>
      </right>
      <top/>
      <bottom/>
      <diagonal/>
    </border>
    <border>
      <left style="hair">
        <color auto="1"/>
      </left>
      <right style="thin">
        <color indexed="64"/>
      </right>
      <top style="hair">
        <color auto="1"/>
      </top>
      <bottom style="hair">
        <color auto="1"/>
      </bottom>
      <diagonal/>
    </border>
    <border>
      <left style="hair">
        <color auto="1"/>
      </left>
      <right style="thin">
        <color indexed="64"/>
      </right>
      <top/>
      <bottom style="hair">
        <color auto="1"/>
      </bottom>
      <diagonal/>
    </border>
  </borders>
  <cellStyleXfs count="3">
    <xf numFmtId="0" fontId="0" fillId="0" borderId="0"/>
    <xf numFmtId="0" fontId="6" fillId="0" borderId="0"/>
    <xf numFmtId="0" fontId="8" fillId="0" borderId="0"/>
  </cellStyleXfs>
  <cellXfs count="212">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17" fontId="3" fillId="5" borderId="4" xfId="0" applyNumberFormat="1" applyFont="1" applyFill="1" applyBorder="1" applyAlignment="1">
      <alignment horizontal="center" vertical="center" wrapText="1"/>
    </xf>
    <xf numFmtId="0" fontId="3" fillId="0" borderId="4" xfId="0" quotePrefix="1"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quotePrefix="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quotePrefix="1" applyFont="1" applyFill="1" applyBorder="1" applyAlignment="1">
      <alignment horizontal="center" vertical="center" wrapText="1"/>
    </xf>
    <xf numFmtId="8" fontId="3" fillId="4" borderId="4" xfId="0" applyNumberFormat="1" applyFont="1" applyFill="1" applyBorder="1" applyAlignment="1">
      <alignment horizontal="center" vertical="center" wrapText="1"/>
    </xf>
    <xf numFmtId="17" fontId="3" fillId="0" borderId="4"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17" fontId="6" fillId="5" borderId="4" xfId="0" applyNumberFormat="1" applyFont="1" applyFill="1" applyBorder="1" applyAlignment="1">
      <alignment horizontal="center" vertical="center" wrapText="1"/>
    </xf>
    <xf numFmtId="6" fontId="3" fillId="0" borderId="4" xfId="0" quotePrefix="1" applyNumberFormat="1" applyFont="1" applyBorder="1" applyAlignment="1">
      <alignment horizontal="center" vertical="center" wrapText="1"/>
    </xf>
    <xf numFmtId="0" fontId="6" fillId="0" borderId="4" xfId="0" applyFont="1" applyFill="1" applyBorder="1" applyAlignment="1">
      <alignment vertical="center" wrapText="1"/>
    </xf>
    <xf numFmtId="0" fontId="3" fillId="6" borderId="4" xfId="0" applyFont="1" applyFill="1" applyBorder="1" applyAlignment="1">
      <alignment horizontal="center" vertical="center"/>
    </xf>
    <xf numFmtId="17" fontId="3" fillId="0"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6" fontId="3" fillId="3" borderId="4"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center" vertical="center"/>
    </xf>
    <xf numFmtId="17" fontId="3" fillId="0"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7" fillId="7" borderId="4" xfId="0" applyFont="1" applyFill="1" applyBorder="1" applyAlignment="1">
      <alignment vertical="center" wrapText="1"/>
    </xf>
    <xf numFmtId="17" fontId="7" fillId="0" borderId="4" xfId="0" applyNumberFormat="1" applyFont="1" applyBorder="1" applyAlignment="1">
      <alignment horizontal="center" vertical="center"/>
    </xf>
    <xf numFmtId="0" fontId="3" fillId="5" borderId="4" xfId="0" applyFont="1" applyFill="1" applyBorder="1" applyAlignment="1">
      <alignment horizontal="center" vertical="center"/>
    </xf>
    <xf numFmtId="0" fontId="3" fillId="8" borderId="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8" fontId="3" fillId="4" borderId="4" xfId="0" quotePrefix="1"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0" fontId="4" fillId="0" borderId="0" xfId="0" applyFont="1"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4" fontId="2" fillId="0" borderId="0" xfId="0" applyNumberFormat="1" applyFont="1" applyAlignment="1">
      <alignment vertical="center"/>
    </xf>
    <xf numFmtId="4" fontId="9" fillId="0" borderId="0" xfId="0" applyNumberFormat="1" applyFont="1" applyAlignment="1">
      <alignment vertical="center"/>
    </xf>
    <xf numFmtId="0" fontId="0" fillId="0" borderId="0" xfId="0" applyAlignment="1">
      <alignment horizontal="left" vertical="center" wrapText="1"/>
    </xf>
    <xf numFmtId="0" fontId="10" fillId="0" borderId="0" xfId="0" applyFont="1"/>
    <xf numFmtId="0" fontId="11" fillId="0" borderId="0" xfId="0" applyFont="1" applyAlignment="1">
      <alignment horizontal="center"/>
    </xf>
    <xf numFmtId="4" fontId="11" fillId="0" borderId="0" xfId="0" applyNumberFormat="1" applyFont="1" applyAlignment="1">
      <alignment vertical="center"/>
    </xf>
    <xf numFmtId="4" fontId="12" fillId="0" borderId="0" xfId="0" applyNumberFormat="1" applyFont="1" applyAlignment="1">
      <alignment vertical="center"/>
    </xf>
    <xf numFmtId="0" fontId="11" fillId="0" borderId="0" xfId="0" applyFont="1" applyAlignment="1">
      <alignment horizontal="center" vertical="center"/>
    </xf>
    <xf numFmtId="0" fontId="0" fillId="0" borderId="0" xfId="0" applyFill="1"/>
    <xf numFmtId="4" fontId="2" fillId="0" borderId="6"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 fontId="2" fillId="9" borderId="6" xfId="0" applyNumberFormat="1" applyFont="1" applyFill="1" applyBorder="1" applyAlignment="1">
      <alignment horizontal="center" vertical="center" wrapText="1"/>
    </xf>
    <xf numFmtId="4" fontId="2" fillId="10" borderId="11"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center" wrapText="1"/>
    </xf>
    <xf numFmtId="4" fontId="2" fillId="10" borderId="12" xfId="0" applyNumberFormat="1" applyFont="1" applyFill="1" applyBorder="1" applyAlignment="1">
      <alignment horizontal="center" vertical="center" wrapText="1"/>
    </xf>
    <xf numFmtId="4" fontId="2" fillId="11" borderId="11" xfId="0" applyNumberFormat="1" applyFont="1" applyFill="1" applyBorder="1" applyAlignment="1">
      <alignment horizontal="center" vertical="center" wrapText="1"/>
    </xf>
    <xf numFmtId="4" fontId="2" fillId="11" borderId="10" xfId="0" applyNumberFormat="1" applyFont="1" applyFill="1" applyBorder="1" applyAlignment="1">
      <alignment horizontal="center" vertical="center" wrapText="1"/>
    </xf>
    <xf numFmtId="4" fontId="2" fillId="11" borderId="12" xfId="0" applyNumberFormat="1" applyFont="1" applyFill="1" applyBorder="1" applyAlignment="1">
      <alignment horizontal="center" vertical="center" wrapText="1"/>
    </xf>
    <xf numFmtId="4" fontId="2" fillId="12" borderId="9" xfId="0" applyNumberFormat="1" applyFont="1" applyFill="1" applyBorder="1" applyAlignment="1">
      <alignment vertical="center" wrapText="1"/>
    </xf>
    <xf numFmtId="4" fontId="2" fillId="0" borderId="10" xfId="0" applyNumberFormat="1" applyFont="1" applyBorder="1" applyAlignment="1">
      <alignment horizontal="center" vertical="center" wrapText="1"/>
    </xf>
    <xf numFmtId="4" fontId="9" fillId="12"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0" fillId="0" borderId="0" xfId="0" applyFont="1" applyAlignment="1">
      <alignment vertical="center" wrapText="1"/>
    </xf>
    <xf numFmtId="0" fontId="2" fillId="0" borderId="13" xfId="0" applyFont="1" applyBorder="1" applyAlignment="1">
      <alignment horizontal="center" wrapText="1"/>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17" fontId="0" fillId="0" borderId="14" xfId="0" applyNumberFormat="1" applyFont="1" applyBorder="1" applyAlignment="1">
      <alignment horizontal="center" vertical="center" wrapText="1"/>
    </xf>
    <xf numFmtId="17" fontId="0" fillId="0" borderId="17" xfId="0" applyNumberFormat="1" applyFont="1" applyBorder="1" applyAlignment="1">
      <alignment horizontal="center" vertical="center" wrapText="1"/>
    </xf>
    <xf numFmtId="17" fontId="0" fillId="0" borderId="13" xfId="0" applyNumberFormat="1" applyFont="1" applyBorder="1" applyAlignment="1">
      <alignment horizontal="center" vertical="center" wrapText="1"/>
    </xf>
    <xf numFmtId="17" fontId="0" fillId="0" borderId="18" xfId="0" applyNumberFormat="1" applyFont="1" applyBorder="1" applyAlignment="1">
      <alignment horizontal="center" vertical="center" wrapText="1"/>
    </xf>
    <xf numFmtId="4" fontId="2" fillId="0" borderId="14" xfId="0" applyNumberFormat="1" applyFont="1" applyBorder="1" applyAlignment="1">
      <alignment vertical="center" wrapText="1"/>
    </xf>
    <xf numFmtId="4" fontId="2" fillId="0" borderId="18" xfId="0" applyNumberFormat="1" applyFont="1" applyBorder="1" applyAlignment="1">
      <alignment vertical="center" wrapText="1"/>
    </xf>
    <xf numFmtId="4" fontId="2" fillId="12" borderId="19" xfId="0" applyNumberFormat="1" applyFont="1" applyFill="1" applyBorder="1" applyAlignment="1">
      <alignment vertical="center" wrapText="1"/>
    </xf>
    <xf numFmtId="4" fontId="2" fillId="0" borderId="20" xfId="0" applyNumberFormat="1" applyFont="1" applyBorder="1" applyAlignment="1">
      <alignment vertical="center" wrapText="1"/>
    </xf>
    <xf numFmtId="4" fontId="9" fillId="12" borderId="21" xfId="0" applyNumberFormat="1" applyFont="1" applyFill="1" applyBorder="1" applyAlignment="1">
      <alignment vertical="center" wrapText="1"/>
    </xf>
    <xf numFmtId="17" fontId="0" fillId="5" borderId="14" xfId="0" applyNumberFormat="1" applyFont="1" applyFill="1" applyBorder="1" applyAlignment="1">
      <alignment horizontal="center" vertical="center" wrapText="1"/>
    </xf>
    <xf numFmtId="0" fontId="0" fillId="0" borderId="0" xfId="0" applyFont="1" applyAlignment="1">
      <alignment wrapText="1"/>
    </xf>
    <xf numFmtId="0" fontId="2" fillId="13" borderId="13" xfId="0" applyFont="1" applyFill="1" applyBorder="1" applyAlignment="1">
      <alignment horizontal="center" wrapText="1"/>
    </xf>
    <xf numFmtId="4" fontId="2" fillId="5" borderId="17" xfId="0" applyNumberFormat="1" applyFont="1" applyFill="1" applyBorder="1" applyAlignment="1">
      <alignment vertical="center" wrapText="1"/>
    </xf>
    <xf numFmtId="4" fontId="2" fillId="0" borderId="13" xfId="0" applyNumberFormat="1" applyFont="1" applyBorder="1" applyAlignment="1">
      <alignment vertical="center" wrapText="1"/>
    </xf>
    <xf numFmtId="4" fontId="2" fillId="0" borderId="13" xfId="0" applyNumberFormat="1" applyFont="1" applyFill="1" applyBorder="1" applyAlignment="1">
      <alignment vertical="center" wrapText="1"/>
    </xf>
    <xf numFmtId="4" fontId="2" fillId="5" borderId="14" xfId="0" applyNumberFormat="1" applyFont="1" applyFill="1" applyBorder="1" applyAlignment="1">
      <alignment vertical="center" wrapText="1"/>
    </xf>
    <xf numFmtId="4" fontId="2" fillId="5" borderId="18" xfId="0" applyNumberFormat="1" applyFont="1" applyFill="1" applyBorder="1" applyAlignment="1">
      <alignment vertical="center" wrapText="1"/>
    </xf>
    <xf numFmtId="4" fontId="2" fillId="12" borderId="22" xfId="0" applyNumberFormat="1" applyFont="1" applyFill="1" applyBorder="1" applyAlignment="1">
      <alignment vertical="center" wrapText="1"/>
    </xf>
    <xf numFmtId="4" fontId="2" fillId="6" borderId="20" xfId="0" applyNumberFormat="1" applyFont="1" applyFill="1" applyBorder="1" applyAlignment="1">
      <alignment vertical="center" wrapText="1"/>
    </xf>
    <xf numFmtId="4" fontId="9" fillId="12" borderId="23" xfId="0" applyNumberFormat="1" applyFont="1" applyFill="1" applyBorder="1" applyAlignment="1">
      <alignment vertical="center" wrapText="1"/>
    </xf>
    <xf numFmtId="0" fontId="0" fillId="5"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4" fontId="2" fillId="5" borderId="13" xfId="0" applyNumberFormat="1" applyFont="1" applyFill="1" applyBorder="1" applyAlignment="1">
      <alignment vertical="center" wrapText="1"/>
    </xf>
    <xf numFmtId="0" fontId="0" fillId="0" borderId="24" xfId="0" applyFont="1" applyBorder="1" applyAlignment="1">
      <alignment horizontal="center" vertical="center" wrapText="1"/>
    </xf>
    <xf numFmtId="17" fontId="0" fillId="0" borderId="20" xfId="0" applyNumberFormat="1" applyFont="1" applyBorder="1" applyAlignment="1">
      <alignment horizontal="center" vertical="center" wrapText="1"/>
    </xf>
    <xf numFmtId="17" fontId="13" fillId="5" borderId="14" xfId="0" applyNumberFormat="1" applyFont="1" applyFill="1" applyBorder="1" applyAlignment="1">
      <alignment horizontal="center" vertical="center" wrapText="1"/>
    </xf>
    <xf numFmtId="0" fontId="2" fillId="13" borderId="13" xfId="0" applyFont="1" applyFill="1" applyBorder="1" applyAlignment="1">
      <alignment horizontal="center" vertical="center" wrapText="1"/>
    </xf>
    <xf numFmtId="0" fontId="13" fillId="0" borderId="14" xfId="0" applyFont="1" applyFill="1" applyBorder="1" applyAlignment="1">
      <alignment vertical="center" wrapText="1"/>
    </xf>
    <xf numFmtId="17" fontId="0" fillId="0" borderId="14" xfId="0" applyNumberFormat="1" applyFont="1" applyFill="1" applyBorder="1" applyAlignment="1">
      <alignment horizontal="center" vertical="center"/>
    </xf>
    <xf numFmtId="17" fontId="0" fillId="0" borderId="14" xfId="0" applyNumberFormat="1" applyFont="1" applyFill="1" applyBorder="1" applyAlignment="1">
      <alignment horizontal="center" vertical="center" wrapText="1"/>
    </xf>
    <xf numFmtId="4" fontId="2" fillId="0" borderId="17"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4" fontId="2" fillId="0" borderId="18" xfId="0" applyNumberFormat="1" applyFont="1" applyFill="1" applyBorder="1" applyAlignment="1">
      <alignment vertical="center" wrapText="1"/>
    </xf>
    <xf numFmtId="4" fontId="2" fillId="0" borderId="20"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0" fillId="6" borderId="14" xfId="0" applyFont="1" applyFill="1" applyBorder="1" applyAlignment="1">
      <alignment horizontal="center" vertical="center"/>
    </xf>
    <xf numFmtId="4" fontId="2" fillId="0" borderId="17" xfId="0" applyNumberFormat="1" applyFont="1" applyBorder="1" applyAlignment="1">
      <alignment vertical="center" wrapText="1"/>
    </xf>
    <xf numFmtId="4" fontId="9" fillId="5" borderId="18" xfId="0" applyNumberFormat="1" applyFont="1" applyFill="1" applyBorder="1" applyAlignment="1">
      <alignment vertical="center" wrapText="1"/>
    </xf>
    <xf numFmtId="0" fontId="0" fillId="6" borderId="14" xfId="0" applyFont="1" applyFill="1" applyBorder="1" applyAlignment="1">
      <alignment horizontal="center" vertical="center" wrapText="1"/>
    </xf>
    <xf numFmtId="17" fontId="2" fillId="0" borderId="14" xfId="0" applyNumberFormat="1" applyFont="1" applyBorder="1" applyAlignment="1">
      <alignment horizontal="center" vertical="center" wrapText="1"/>
    </xf>
    <xf numFmtId="4" fontId="9" fillId="0" borderId="18" xfId="0" applyNumberFormat="1" applyFont="1" applyBorder="1" applyAlignment="1">
      <alignment vertical="center" wrapText="1"/>
    </xf>
    <xf numFmtId="4" fontId="2" fillId="5" borderId="20" xfId="0" applyNumberFormat="1" applyFont="1" applyFill="1" applyBorder="1" applyAlignment="1">
      <alignment vertical="center" wrapText="1"/>
    </xf>
    <xf numFmtId="0" fontId="0" fillId="7" borderId="14" xfId="0" applyFont="1" applyFill="1" applyBorder="1" applyAlignment="1">
      <alignment horizontal="center" vertical="center" wrapText="1"/>
    </xf>
    <xf numFmtId="0" fontId="0" fillId="0" borderId="13" xfId="0" applyFill="1" applyBorder="1"/>
    <xf numFmtId="0" fontId="0" fillId="0" borderId="14" xfId="0" applyFont="1" applyFill="1" applyBorder="1" applyAlignment="1">
      <alignment horizontal="center" vertical="center"/>
    </xf>
    <xf numFmtId="4" fontId="2" fillId="0" borderId="17" xfId="0" applyNumberFormat="1" applyFont="1" applyFill="1" applyBorder="1" applyAlignment="1">
      <alignment vertical="center"/>
    </xf>
    <xf numFmtId="4" fontId="2" fillId="5" borderId="13" xfId="0" applyNumberFormat="1" applyFont="1" applyFill="1" applyBorder="1" applyAlignment="1">
      <alignment vertical="center"/>
    </xf>
    <xf numFmtId="4" fontId="2" fillId="0" borderId="14" xfId="0" applyNumberFormat="1" applyFont="1" applyFill="1" applyBorder="1" applyAlignment="1">
      <alignment vertical="center"/>
    </xf>
    <xf numFmtId="4" fontId="9" fillId="0" borderId="18" xfId="0" applyNumberFormat="1" applyFont="1" applyFill="1" applyBorder="1" applyAlignment="1">
      <alignment vertical="center"/>
    </xf>
    <xf numFmtId="4" fontId="2" fillId="0" borderId="13" xfId="0" applyNumberFormat="1" applyFont="1" applyFill="1" applyBorder="1" applyAlignment="1">
      <alignment vertical="center"/>
    </xf>
    <xf numFmtId="4" fontId="2" fillId="5" borderId="14" xfId="0" applyNumberFormat="1" applyFont="1" applyFill="1" applyBorder="1" applyAlignment="1">
      <alignment vertical="center"/>
    </xf>
    <xf numFmtId="4" fontId="2" fillId="0" borderId="18" xfId="0" applyNumberFormat="1" applyFont="1" applyFill="1" applyBorder="1" applyAlignment="1">
      <alignment vertical="center"/>
    </xf>
    <xf numFmtId="4" fontId="2" fillId="5" borderId="20" xfId="0" applyNumberFormat="1" applyFont="1" applyFill="1" applyBorder="1" applyAlignment="1">
      <alignment vertical="center"/>
    </xf>
    <xf numFmtId="0" fontId="0" fillId="7" borderId="14" xfId="0" applyFont="1" applyFill="1" applyBorder="1" applyAlignment="1">
      <alignment horizontal="center" vertical="center"/>
    </xf>
    <xf numFmtId="0" fontId="14" fillId="0" borderId="0" xfId="0" applyFont="1"/>
    <xf numFmtId="0" fontId="14" fillId="13" borderId="13" xfId="0" applyFont="1" applyFill="1" applyBorder="1"/>
    <xf numFmtId="0" fontId="14" fillId="0" borderId="16" xfId="0" applyFont="1" applyFill="1" applyBorder="1" applyAlignment="1">
      <alignment vertical="center" wrapText="1"/>
    </xf>
    <xf numFmtId="0" fontId="14" fillId="0" borderId="16" xfId="0" applyFont="1" applyBorder="1" applyAlignment="1">
      <alignment horizontal="center" vertical="center"/>
    </xf>
    <xf numFmtId="0" fontId="14" fillId="0" borderId="16" xfId="0" applyFont="1" applyBorder="1" applyAlignment="1">
      <alignment horizontal="left" vertical="center" wrapText="1"/>
    </xf>
    <xf numFmtId="4" fontId="15" fillId="0" borderId="17" xfId="0" applyNumberFormat="1" applyFont="1" applyBorder="1" applyAlignment="1">
      <alignment vertical="center"/>
    </xf>
    <xf numFmtId="4" fontId="15" fillId="14" borderId="13" xfId="0" applyNumberFormat="1" applyFont="1" applyFill="1" applyBorder="1" applyAlignment="1">
      <alignment vertical="center"/>
    </xf>
    <xf numFmtId="4" fontId="15" fillId="0" borderId="16" xfId="0" applyNumberFormat="1" applyFont="1" applyBorder="1" applyAlignment="1">
      <alignment vertical="center"/>
    </xf>
    <xf numFmtId="4" fontId="9" fillId="0" borderId="22" xfId="0" applyNumberFormat="1" applyFont="1" applyBorder="1" applyAlignment="1">
      <alignment vertical="center"/>
    </xf>
    <xf numFmtId="4" fontId="15" fillId="0" borderId="13" xfId="0" applyNumberFormat="1" applyFont="1" applyBorder="1" applyAlignment="1">
      <alignment vertical="center"/>
    </xf>
    <xf numFmtId="4" fontId="15" fillId="14" borderId="16" xfId="0" applyNumberFormat="1" applyFont="1" applyFill="1" applyBorder="1" applyAlignment="1">
      <alignment vertical="center"/>
    </xf>
    <xf numFmtId="4" fontId="15" fillId="0" borderId="22" xfId="0" applyNumberFormat="1" applyFont="1" applyBorder="1" applyAlignment="1">
      <alignment vertical="center"/>
    </xf>
    <xf numFmtId="4" fontId="15" fillId="0" borderId="20" xfId="0" applyNumberFormat="1" applyFont="1" applyBorder="1" applyAlignment="1">
      <alignment vertical="center"/>
    </xf>
    <xf numFmtId="17" fontId="14" fillId="0" borderId="16" xfId="0" applyNumberFormat="1" applyFont="1" applyBorder="1" applyAlignment="1">
      <alignment horizontal="center" vertical="center"/>
    </xf>
    <xf numFmtId="0" fontId="14" fillId="7" borderId="25" xfId="0" applyFont="1" applyFill="1" applyBorder="1" applyAlignment="1">
      <alignment wrapText="1"/>
    </xf>
    <xf numFmtId="0" fontId="14" fillId="13" borderId="26" xfId="0" applyFont="1" applyFill="1" applyBorder="1"/>
    <xf numFmtId="0" fontId="14" fillId="0" borderId="27" xfId="0" applyFont="1" applyFill="1" applyBorder="1" applyAlignment="1">
      <alignment vertical="center" wrapText="1"/>
    </xf>
    <xf numFmtId="0" fontId="14" fillId="0" borderId="27" xfId="0" applyFont="1" applyBorder="1" applyAlignment="1">
      <alignment horizontal="center" vertical="center"/>
    </xf>
    <xf numFmtId="0" fontId="14" fillId="0" borderId="27" xfId="0" applyFont="1" applyBorder="1" applyAlignment="1">
      <alignment horizontal="left" vertical="center" wrapText="1"/>
    </xf>
    <xf numFmtId="4" fontId="15" fillId="0" borderId="28" xfId="0" applyNumberFormat="1" applyFont="1" applyBorder="1" applyAlignment="1">
      <alignment vertical="center"/>
    </xf>
    <xf numFmtId="4" fontId="15" fillId="14" borderId="26" xfId="0" applyNumberFormat="1" applyFont="1" applyFill="1" applyBorder="1" applyAlignment="1">
      <alignment vertical="center"/>
    </xf>
    <xf numFmtId="4" fontId="15" fillId="0" borderId="27" xfId="0" applyNumberFormat="1" applyFont="1" applyBorder="1" applyAlignment="1">
      <alignment vertical="center"/>
    </xf>
    <xf numFmtId="4" fontId="9" fillId="0" borderId="29" xfId="0" applyNumberFormat="1" applyFont="1" applyBorder="1" applyAlignment="1">
      <alignment vertical="center"/>
    </xf>
    <xf numFmtId="4" fontId="15" fillId="0" borderId="26" xfId="0" applyNumberFormat="1" applyFont="1" applyBorder="1" applyAlignment="1">
      <alignment vertical="center"/>
    </xf>
    <xf numFmtId="4" fontId="9" fillId="5" borderId="14" xfId="0" applyNumberFormat="1" applyFont="1" applyFill="1" applyBorder="1" applyAlignment="1">
      <alignment vertical="center" wrapText="1"/>
    </xf>
    <xf numFmtId="4" fontId="15" fillId="0" borderId="29" xfId="0" applyNumberFormat="1" applyFont="1" applyBorder="1" applyAlignment="1">
      <alignment vertical="center"/>
    </xf>
    <xf numFmtId="4" fontId="15" fillId="0" borderId="30" xfId="0" applyNumberFormat="1" applyFont="1" applyBorder="1" applyAlignment="1">
      <alignment vertical="center"/>
    </xf>
    <xf numFmtId="17" fontId="14" fillId="0" borderId="27" xfId="0" applyNumberFormat="1" applyFont="1" applyBorder="1" applyAlignment="1">
      <alignment horizontal="center" vertical="center"/>
    </xf>
    <xf numFmtId="0" fontId="14" fillId="7" borderId="31" xfId="0" applyFont="1" applyFill="1" applyBorder="1" applyAlignment="1">
      <alignment wrapText="1"/>
    </xf>
    <xf numFmtId="0" fontId="13" fillId="0" borderId="27" xfId="0" applyFont="1" applyFill="1" applyBorder="1" applyAlignment="1">
      <alignment vertical="center" wrapText="1"/>
    </xf>
    <xf numFmtId="4" fontId="9" fillId="0" borderId="32" xfId="0" applyNumberFormat="1" applyFont="1" applyBorder="1" applyAlignment="1">
      <alignment vertical="center"/>
    </xf>
    <xf numFmtId="4" fontId="15" fillId="5" borderId="27" xfId="0" applyNumberFormat="1" applyFont="1" applyFill="1" applyBorder="1" applyAlignment="1">
      <alignment vertical="center"/>
    </xf>
    <xf numFmtId="4" fontId="15" fillId="0" borderId="30" xfId="0" applyNumberFormat="1" applyFont="1" applyFill="1" applyBorder="1" applyAlignment="1">
      <alignment vertical="center" wrapText="1"/>
    </xf>
    <xf numFmtId="0" fontId="14" fillId="7" borderId="24" xfId="0" applyFont="1" applyFill="1" applyBorder="1" applyAlignment="1">
      <alignment wrapText="1"/>
    </xf>
    <xf numFmtId="4" fontId="2" fillId="0" borderId="15" xfId="0" applyNumberFormat="1" applyFont="1" applyFill="1" applyBorder="1" applyAlignment="1">
      <alignment vertical="center"/>
    </xf>
    <xf numFmtId="4" fontId="9" fillId="5" borderId="18" xfId="0" applyNumberFormat="1" applyFont="1" applyFill="1" applyBorder="1" applyAlignment="1">
      <alignment vertical="center"/>
    </xf>
    <xf numFmtId="0" fontId="0" fillId="5" borderId="14" xfId="0" applyFont="1" applyFill="1" applyBorder="1" applyAlignment="1">
      <alignment horizontal="center" vertical="center"/>
    </xf>
    <xf numFmtId="0" fontId="0" fillId="13" borderId="13" xfId="0" applyFill="1" applyBorder="1"/>
    <xf numFmtId="4" fontId="9" fillId="0" borderId="33" xfId="0" applyNumberFormat="1" applyFont="1" applyFill="1" applyBorder="1" applyAlignment="1">
      <alignment vertical="center"/>
    </xf>
    <xf numFmtId="4" fontId="2" fillId="8" borderId="18" xfId="0" applyNumberFormat="1" applyFont="1" applyFill="1" applyBorder="1" applyAlignment="1">
      <alignment vertical="center"/>
    </xf>
    <xf numFmtId="4" fontId="2" fillId="8" borderId="20" xfId="0" applyNumberFormat="1" applyFont="1" applyFill="1" applyBorder="1" applyAlignment="1">
      <alignment vertical="center"/>
    </xf>
    <xf numFmtId="4" fontId="2" fillId="5" borderId="18" xfId="0" applyNumberFormat="1" applyFont="1" applyFill="1" applyBorder="1" applyAlignment="1">
      <alignment vertical="center"/>
    </xf>
    <xf numFmtId="4" fontId="2" fillId="6" borderId="20" xfId="0" applyNumberFormat="1" applyFont="1" applyFill="1" applyBorder="1" applyAlignment="1">
      <alignment vertical="center"/>
    </xf>
    <xf numFmtId="17" fontId="2" fillId="0" borderId="14" xfId="0" applyNumberFormat="1" applyFont="1" applyFill="1" applyBorder="1" applyAlignment="1">
      <alignment horizontal="center" vertical="center" wrapText="1"/>
    </xf>
    <xf numFmtId="4" fontId="2" fillId="0" borderId="20" xfId="0" applyNumberFormat="1" applyFont="1" applyFill="1" applyBorder="1" applyAlignment="1">
      <alignment vertical="center"/>
    </xf>
    <xf numFmtId="0" fontId="0" fillId="13" borderId="13" xfId="0" applyFill="1" applyBorder="1" applyAlignment="1">
      <alignment vertical="center"/>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xf>
    <xf numFmtId="4" fontId="2" fillId="6" borderId="18" xfId="0" applyNumberFormat="1" applyFont="1" applyFill="1" applyBorder="1" applyAlignment="1">
      <alignment vertical="center"/>
    </xf>
    <xf numFmtId="4" fontId="2" fillId="6" borderId="13" xfId="0" applyNumberFormat="1" applyFont="1" applyFill="1" applyBorder="1" applyAlignment="1">
      <alignment vertical="center"/>
    </xf>
    <xf numFmtId="4" fontId="2" fillId="6" borderId="14" xfId="0" applyNumberFormat="1" applyFont="1" applyFill="1" applyBorder="1" applyAlignment="1">
      <alignment vertical="center"/>
    </xf>
    <xf numFmtId="4" fontId="2" fillId="0" borderId="34" xfId="0" applyNumberFormat="1" applyFont="1" applyFill="1" applyBorder="1" applyAlignment="1">
      <alignment vertical="center"/>
    </xf>
    <xf numFmtId="4" fontId="2" fillId="0" borderId="16" xfId="0" applyNumberFormat="1" applyFont="1" applyFill="1" applyBorder="1" applyAlignment="1">
      <alignment vertical="center"/>
    </xf>
    <xf numFmtId="4" fontId="2" fillId="12" borderId="35" xfId="0" applyNumberFormat="1" applyFont="1" applyFill="1" applyBorder="1" applyAlignment="1">
      <alignment vertical="center" wrapText="1"/>
    </xf>
    <xf numFmtId="0" fontId="2" fillId="0" borderId="11" xfId="0" applyFont="1" applyFill="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4" fontId="1" fillId="15" borderId="10" xfId="0" applyNumberFormat="1" applyFont="1" applyFill="1" applyBorder="1" applyAlignment="1">
      <alignment vertical="center"/>
    </xf>
    <xf numFmtId="4" fontId="1" fillId="15" borderId="36" xfId="0" applyNumberFormat="1"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Alignment="1">
      <alignment vertical="center"/>
    </xf>
    <xf numFmtId="0" fontId="0" fillId="0" borderId="0" xfId="0" applyFill="1" applyBorder="1"/>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4" fontId="2" fillId="0" borderId="0" xfId="0" applyNumberFormat="1" applyFont="1" applyFill="1" applyBorder="1" applyAlignment="1">
      <alignment vertical="center"/>
    </xf>
    <xf numFmtId="4" fontId="9" fillId="0" borderId="0"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5" fillId="0" borderId="0" xfId="0" applyFont="1" applyAlignment="1">
      <alignment horizontal="right" vertical="center"/>
    </xf>
    <xf numFmtId="0" fontId="2" fillId="0" borderId="0" xfId="0" applyFont="1" applyAlignment="1">
      <alignment horizontal="right" vertical="center" wrapText="1"/>
    </xf>
    <xf numFmtId="0" fontId="0" fillId="0" borderId="38" xfId="0" applyFont="1" applyBorder="1" applyAlignment="1">
      <alignment horizontal="left" vertical="center" wrapText="1"/>
    </xf>
    <xf numFmtId="0" fontId="0" fillId="0" borderId="38" xfId="0" applyFont="1" applyFill="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0" fillId="0" borderId="37" xfId="0" applyFont="1" applyBorder="1" applyAlignment="1">
      <alignmen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Risk%20Management/SSLEP%20Programme%20Risk%20Register%201601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tabSelected="1"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1" style="2" customWidth="1"/>
    <col min="2" max="2" width="6.88671875" style="1" customWidth="1"/>
    <col min="3" max="3" width="40" style="2" customWidth="1"/>
    <col min="4" max="4" width="7.44140625" style="2" customWidth="1"/>
    <col min="5" max="5" width="8.5546875" style="2" customWidth="1"/>
    <col min="6" max="6" width="9.5546875" style="1" customWidth="1"/>
    <col min="7" max="7" width="8.88671875" style="1"/>
    <col min="8" max="8" width="8.88671875" style="2"/>
    <col min="9" max="9" width="9.6640625" style="1" customWidth="1"/>
    <col min="10" max="10" width="8.88671875" style="1"/>
    <col min="11" max="12" width="8.88671875" style="1" customWidth="1"/>
    <col min="13" max="13" width="9.6640625" style="1" customWidth="1"/>
    <col min="14" max="15" width="8.88671875" style="1" customWidth="1"/>
    <col min="16" max="16" width="10" style="1" customWidth="1"/>
    <col min="17" max="16384" width="8.88671875" style="2"/>
  </cols>
  <sheetData>
    <row r="1" spans="2:16" ht="7.5" customHeight="1" x14ac:dyDescent="0.2"/>
    <row r="2" spans="2:16" ht="18" x14ac:dyDescent="0.2">
      <c r="B2" s="3" t="s">
        <v>0</v>
      </c>
      <c r="N2" s="205" t="s">
        <v>212</v>
      </c>
      <c r="O2" s="205"/>
      <c r="P2" s="205"/>
    </row>
    <row r="3" spans="2:16" ht="15" customHeight="1" x14ac:dyDescent="0.2">
      <c r="G3" s="4" t="s">
        <v>1</v>
      </c>
      <c r="H3" s="5"/>
      <c r="I3" s="5"/>
      <c r="J3" s="6"/>
      <c r="K3" s="5" t="s">
        <v>2</v>
      </c>
      <c r="L3" s="5"/>
      <c r="M3" s="5"/>
      <c r="N3" s="5"/>
      <c r="O3" s="6"/>
    </row>
    <row r="4" spans="2:16" s="1" customFormat="1" ht="51" x14ac:dyDescent="0.2">
      <c r="B4" s="7" t="s">
        <v>3</v>
      </c>
      <c r="C4" s="7" t="s">
        <v>4</v>
      </c>
      <c r="D4" s="7" t="s">
        <v>5</v>
      </c>
      <c r="E4" s="7" t="s">
        <v>6</v>
      </c>
      <c r="F4" s="7" t="s">
        <v>7</v>
      </c>
      <c r="G4" s="8" t="s">
        <v>8</v>
      </c>
      <c r="H4" s="8" t="s">
        <v>9</v>
      </c>
      <c r="I4" s="8" t="s">
        <v>10</v>
      </c>
      <c r="J4" s="8" t="s">
        <v>11</v>
      </c>
      <c r="K4" s="9" t="s">
        <v>12</v>
      </c>
      <c r="L4" s="9" t="s">
        <v>13</v>
      </c>
      <c r="M4" s="9" t="s">
        <v>14</v>
      </c>
      <c r="N4" s="9" t="s">
        <v>15</v>
      </c>
      <c r="O4" s="10" t="s">
        <v>16</v>
      </c>
      <c r="P4" s="7" t="s">
        <v>17</v>
      </c>
    </row>
    <row r="5" spans="2:16" x14ac:dyDescent="0.2">
      <c r="B5" s="11">
        <v>1</v>
      </c>
      <c r="C5" s="12" t="s">
        <v>18</v>
      </c>
      <c r="D5" s="13"/>
      <c r="E5" s="12" t="s">
        <v>19</v>
      </c>
      <c r="F5" s="14" t="s">
        <v>20</v>
      </c>
      <c r="G5" s="15">
        <v>6700</v>
      </c>
      <c r="H5" s="16" t="s">
        <v>20</v>
      </c>
      <c r="I5" s="16" t="s">
        <v>20</v>
      </c>
      <c r="J5" s="15" t="s">
        <v>21</v>
      </c>
      <c r="K5" s="17">
        <v>594</v>
      </c>
      <c r="L5" s="18" t="s">
        <v>20</v>
      </c>
      <c r="M5" s="18" t="s">
        <v>20</v>
      </c>
      <c r="N5" s="19" t="s">
        <v>22</v>
      </c>
      <c r="O5" s="11" t="s">
        <v>23</v>
      </c>
      <c r="P5" s="20"/>
    </row>
    <row r="6" spans="2:16" x14ac:dyDescent="0.2">
      <c r="B6" s="11">
        <v>2</v>
      </c>
      <c r="C6" s="12" t="s">
        <v>24</v>
      </c>
      <c r="D6" s="21"/>
      <c r="E6" s="12" t="s">
        <v>19</v>
      </c>
      <c r="F6" s="11" t="s">
        <v>25</v>
      </c>
      <c r="G6" s="16" t="s">
        <v>20</v>
      </c>
      <c r="H6" s="16" t="s">
        <v>20</v>
      </c>
      <c r="I6" s="16" t="s">
        <v>20</v>
      </c>
      <c r="J6" s="16" t="s">
        <v>20</v>
      </c>
      <c r="K6" s="18" t="s">
        <v>20</v>
      </c>
      <c r="L6" s="18" t="s">
        <v>20</v>
      </c>
      <c r="M6" s="18" t="s">
        <v>20</v>
      </c>
      <c r="N6" s="18" t="s">
        <v>20</v>
      </c>
      <c r="O6" s="11"/>
      <c r="P6" s="20">
        <v>43617</v>
      </c>
    </row>
    <row r="7" spans="2:16" x14ac:dyDescent="0.2">
      <c r="B7" s="11">
        <v>3</v>
      </c>
      <c r="C7" s="12" t="s">
        <v>26</v>
      </c>
      <c r="D7" s="13"/>
      <c r="E7" s="12" t="s">
        <v>19</v>
      </c>
      <c r="F7" s="11" t="s">
        <v>27</v>
      </c>
      <c r="G7" s="16" t="s">
        <v>20</v>
      </c>
      <c r="H7" s="16" t="s">
        <v>20</v>
      </c>
      <c r="I7" s="16" t="s">
        <v>20</v>
      </c>
      <c r="J7" s="16" t="s">
        <v>20</v>
      </c>
      <c r="K7" s="18" t="s">
        <v>20</v>
      </c>
      <c r="L7" s="18" t="s">
        <v>20</v>
      </c>
      <c r="M7" s="18" t="s">
        <v>20</v>
      </c>
      <c r="N7" s="18" t="s">
        <v>20</v>
      </c>
      <c r="O7" s="11"/>
      <c r="P7" s="20">
        <v>44531</v>
      </c>
    </row>
    <row r="8" spans="2:16" x14ac:dyDescent="0.2">
      <c r="B8" s="11">
        <v>4</v>
      </c>
      <c r="C8" s="12" t="s">
        <v>28</v>
      </c>
      <c r="D8" s="22"/>
      <c r="E8" s="12" t="s">
        <v>29</v>
      </c>
      <c r="F8" s="23" t="s">
        <v>20</v>
      </c>
      <c r="G8" s="16" t="s">
        <v>20</v>
      </c>
      <c r="H8" s="16" t="s">
        <v>20</v>
      </c>
      <c r="I8" s="16" t="s">
        <v>20</v>
      </c>
      <c r="J8" s="16" t="s">
        <v>20</v>
      </c>
      <c r="K8" s="18" t="s">
        <v>20</v>
      </c>
      <c r="L8" s="18" t="s">
        <v>20</v>
      </c>
      <c r="M8" s="18" t="s">
        <v>20</v>
      </c>
      <c r="N8" s="18" t="s">
        <v>20</v>
      </c>
      <c r="O8" s="11"/>
      <c r="P8" s="20"/>
    </row>
    <row r="9" spans="2:16" x14ac:dyDescent="0.2">
      <c r="B9" s="11">
        <v>5</v>
      </c>
      <c r="C9" s="24" t="s">
        <v>30</v>
      </c>
      <c r="D9" s="25"/>
      <c r="E9" s="12" t="s">
        <v>31</v>
      </c>
      <c r="F9" s="11" t="s">
        <v>32</v>
      </c>
      <c r="G9" s="15">
        <v>2200</v>
      </c>
      <c r="H9" s="16" t="s">
        <v>20</v>
      </c>
      <c r="I9" s="16" t="s">
        <v>20</v>
      </c>
      <c r="J9" s="16" t="s">
        <v>20</v>
      </c>
      <c r="K9" s="17">
        <v>0</v>
      </c>
      <c r="L9" s="18" t="s">
        <v>20</v>
      </c>
      <c r="M9" s="18" t="s">
        <v>20</v>
      </c>
      <c r="N9" s="18" t="s">
        <v>20</v>
      </c>
      <c r="O9" s="11" t="s">
        <v>33</v>
      </c>
      <c r="P9" s="26">
        <v>43647</v>
      </c>
    </row>
    <row r="10" spans="2:16" x14ac:dyDescent="0.2">
      <c r="B10" s="11">
        <v>6</v>
      </c>
      <c r="C10" s="12" t="s">
        <v>34</v>
      </c>
      <c r="D10" s="27"/>
      <c r="E10" s="12" t="s">
        <v>19</v>
      </c>
      <c r="F10" s="11" t="s">
        <v>35</v>
      </c>
      <c r="G10" s="15">
        <v>100</v>
      </c>
      <c r="H10" s="15">
        <v>2350</v>
      </c>
      <c r="I10" s="16" t="s">
        <v>20</v>
      </c>
      <c r="J10" s="28" t="s">
        <v>36</v>
      </c>
      <c r="K10" s="17">
        <v>0</v>
      </c>
      <c r="L10" s="17">
        <v>64</v>
      </c>
      <c r="M10" s="18" t="s">
        <v>20</v>
      </c>
      <c r="N10" s="17" t="s">
        <v>37</v>
      </c>
      <c r="O10" s="11" t="s">
        <v>38</v>
      </c>
      <c r="P10" s="20">
        <v>43983</v>
      </c>
    </row>
    <row r="11" spans="2:16" x14ac:dyDescent="0.2">
      <c r="B11" s="11">
        <v>7</v>
      </c>
      <c r="C11" s="24" t="s">
        <v>39</v>
      </c>
      <c r="D11" s="29"/>
      <c r="E11" s="12" t="s">
        <v>40</v>
      </c>
      <c r="F11" s="11" t="s">
        <v>41</v>
      </c>
      <c r="G11" s="15">
        <v>2200</v>
      </c>
      <c r="H11" s="15"/>
      <c r="I11" s="16" t="s">
        <v>20</v>
      </c>
      <c r="J11" s="15" t="s">
        <v>42</v>
      </c>
      <c r="K11" s="17">
        <v>0</v>
      </c>
      <c r="L11" s="18" t="s">
        <v>20</v>
      </c>
      <c r="M11" s="18" t="s">
        <v>20</v>
      </c>
      <c r="N11" s="17" t="s">
        <v>42</v>
      </c>
      <c r="O11" s="11" t="s">
        <v>43</v>
      </c>
      <c r="P11" s="20">
        <v>42522</v>
      </c>
    </row>
    <row r="12" spans="2:16" x14ac:dyDescent="0.2">
      <c r="B12" s="11">
        <v>8</v>
      </c>
      <c r="C12" s="24" t="s">
        <v>44</v>
      </c>
      <c r="D12" s="29"/>
      <c r="E12" s="12" t="s">
        <v>40</v>
      </c>
      <c r="F12" s="11" t="s">
        <v>45</v>
      </c>
      <c r="G12" s="15">
        <v>3800</v>
      </c>
      <c r="H12" s="15">
        <v>2500</v>
      </c>
      <c r="I12" s="16" t="s">
        <v>20</v>
      </c>
      <c r="J12" s="15" t="s">
        <v>46</v>
      </c>
      <c r="K12" s="17">
        <v>0</v>
      </c>
      <c r="L12" s="17">
        <v>0</v>
      </c>
      <c r="M12" s="18" t="s">
        <v>20</v>
      </c>
      <c r="N12" s="17" t="s">
        <v>47</v>
      </c>
      <c r="O12" s="11" t="s">
        <v>43</v>
      </c>
      <c r="P12" s="20">
        <v>42979</v>
      </c>
    </row>
    <row r="13" spans="2:16" x14ac:dyDescent="0.2">
      <c r="B13" s="11">
        <v>9</v>
      </c>
      <c r="C13" s="12" t="s">
        <v>48</v>
      </c>
      <c r="D13" s="29"/>
      <c r="E13" s="12" t="s">
        <v>40</v>
      </c>
      <c r="F13" s="11" t="s">
        <v>49</v>
      </c>
      <c r="G13" s="15">
        <v>723</v>
      </c>
      <c r="H13" s="16" t="s">
        <v>20</v>
      </c>
      <c r="I13" s="16" t="s">
        <v>20</v>
      </c>
      <c r="J13" s="15" t="s">
        <v>50</v>
      </c>
      <c r="K13" s="17">
        <v>0</v>
      </c>
      <c r="L13" s="18" t="s">
        <v>20</v>
      </c>
      <c r="M13" s="18" t="s">
        <v>20</v>
      </c>
      <c r="N13" s="17" t="s">
        <v>51</v>
      </c>
      <c r="O13" s="11" t="s">
        <v>43</v>
      </c>
      <c r="P13" s="20">
        <v>42339</v>
      </c>
    </row>
    <row r="14" spans="2:16" x14ac:dyDescent="0.2">
      <c r="B14" s="11">
        <v>10</v>
      </c>
      <c r="C14" s="12" t="s">
        <v>52</v>
      </c>
      <c r="D14" s="30"/>
      <c r="E14" s="12" t="s">
        <v>40</v>
      </c>
      <c r="F14" s="11" t="s">
        <v>53</v>
      </c>
      <c r="G14" s="15">
        <v>1100</v>
      </c>
      <c r="H14" s="16" t="s">
        <v>20</v>
      </c>
      <c r="I14" s="16" t="s">
        <v>20</v>
      </c>
      <c r="J14" s="15" t="s">
        <v>54</v>
      </c>
      <c r="K14" s="17" t="s">
        <v>55</v>
      </c>
      <c r="L14" s="18" t="s">
        <v>20</v>
      </c>
      <c r="M14" s="18" t="s">
        <v>20</v>
      </c>
      <c r="N14" s="17" t="s">
        <v>54</v>
      </c>
      <c r="O14" s="11" t="s">
        <v>38</v>
      </c>
      <c r="P14" s="31">
        <v>42979</v>
      </c>
    </row>
    <row r="15" spans="2:16" ht="25.5" x14ac:dyDescent="0.2">
      <c r="B15" s="11">
        <v>11</v>
      </c>
      <c r="C15" s="32" t="s">
        <v>56</v>
      </c>
      <c r="D15" s="33"/>
      <c r="E15" s="12" t="s">
        <v>40</v>
      </c>
      <c r="F15" s="11" t="s">
        <v>57</v>
      </c>
      <c r="G15" s="16" t="s">
        <v>20</v>
      </c>
      <c r="H15" s="16" t="s">
        <v>20</v>
      </c>
      <c r="I15" s="15">
        <v>1205</v>
      </c>
      <c r="J15" s="16" t="s">
        <v>20</v>
      </c>
      <c r="K15" s="18" t="s">
        <v>20</v>
      </c>
      <c r="L15" s="18" t="s">
        <v>20</v>
      </c>
      <c r="M15" s="17">
        <v>454</v>
      </c>
      <c r="N15" s="18" t="s">
        <v>20</v>
      </c>
      <c r="O15" s="20">
        <v>43344</v>
      </c>
      <c r="P15" s="34">
        <v>42887</v>
      </c>
    </row>
    <row r="16" spans="2:16" x14ac:dyDescent="0.2">
      <c r="B16" s="11">
        <v>12</v>
      </c>
      <c r="C16" s="32" t="s">
        <v>58</v>
      </c>
      <c r="D16" s="33"/>
      <c r="E16" s="12" t="s">
        <v>40</v>
      </c>
      <c r="F16" s="11" t="s">
        <v>42</v>
      </c>
      <c r="G16" s="16" t="s">
        <v>20</v>
      </c>
      <c r="H16" s="16" t="s">
        <v>20</v>
      </c>
      <c r="I16" s="15">
        <v>1263</v>
      </c>
      <c r="J16" s="15"/>
      <c r="K16" s="18" t="s">
        <v>20</v>
      </c>
      <c r="L16" s="18" t="s">
        <v>20</v>
      </c>
      <c r="M16" s="17">
        <v>1187</v>
      </c>
      <c r="N16" s="18" t="s">
        <v>20</v>
      </c>
      <c r="O16" s="20">
        <v>43344</v>
      </c>
      <c r="P16" s="34">
        <v>42979</v>
      </c>
    </row>
    <row r="17" spans="2:16" x14ac:dyDescent="0.2">
      <c r="B17" s="11">
        <v>13</v>
      </c>
      <c r="C17" s="24" t="s">
        <v>59</v>
      </c>
      <c r="D17" s="33"/>
      <c r="E17" s="12" t="s">
        <v>40</v>
      </c>
      <c r="F17" s="11" t="s">
        <v>60</v>
      </c>
      <c r="G17" s="16" t="s">
        <v>20</v>
      </c>
      <c r="H17" s="16" t="s">
        <v>20</v>
      </c>
      <c r="I17" s="15">
        <v>430</v>
      </c>
      <c r="J17" s="15" t="s">
        <v>61</v>
      </c>
      <c r="K17" s="18" t="s">
        <v>20</v>
      </c>
      <c r="L17" s="18" t="s">
        <v>20</v>
      </c>
      <c r="M17" s="17">
        <v>279</v>
      </c>
      <c r="N17" s="17" t="s">
        <v>61</v>
      </c>
      <c r="O17" s="20">
        <v>43344</v>
      </c>
      <c r="P17" s="34">
        <v>42917</v>
      </c>
    </row>
    <row r="18" spans="2:16" x14ac:dyDescent="0.2">
      <c r="B18" s="11">
        <v>14</v>
      </c>
      <c r="C18" s="12" t="s">
        <v>62</v>
      </c>
      <c r="D18" s="35"/>
      <c r="E18" s="12" t="s">
        <v>19</v>
      </c>
      <c r="F18" s="11" t="s">
        <v>63</v>
      </c>
      <c r="G18" s="16" t="s">
        <v>20</v>
      </c>
      <c r="H18" s="16" t="s">
        <v>20</v>
      </c>
      <c r="I18" s="16" t="s">
        <v>20</v>
      </c>
      <c r="J18" s="15" t="s">
        <v>64</v>
      </c>
      <c r="K18" s="18" t="s">
        <v>20</v>
      </c>
      <c r="L18" s="18" t="s">
        <v>20</v>
      </c>
      <c r="M18" s="18" t="s">
        <v>20</v>
      </c>
      <c r="N18" s="17" t="s">
        <v>47</v>
      </c>
      <c r="O18" s="20"/>
      <c r="P18" s="26">
        <v>43525</v>
      </c>
    </row>
    <row r="19" spans="2:16" ht="25.5" x14ac:dyDescent="0.2">
      <c r="B19" s="11">
        <v>15</v>
      </c>
      <c r="C19" s="12" t="s">
        <v>65</v>
      </c>
      <c r="D19" s="35"/>
      <c r="E19" s="12" t="s">
        <v>19</v>
      </c>
      <c r="F19" s="11" t="s">
        <v>66</v>
      </c>
      <c r="G19" s="15">
        <v>98</v>
      </c>
      <c r="H19" s="16" t="s">
        <v>20</v>
      </c>
      <c r="I19" s="16" t="s">
        <v>20</v>
      </c>
      <c r="J19" s="15" t="s">
        <v>67</v>
      </c>
      <c r="K19" s="17">
        <v>52</v>
      </c>
      <c r="L19" s="18" t="s">
        <v>20</v>
      </c>
      <c r="M19" s="18" t="s">
        <v>20</v>
      </c>
      <c r="N19" s="17" t="s">
        <v>47</v>
      </c>
      <c r="O19" s="11" t="s">
        <v>38</v>
      </c>
      <c r="P19" s="26">
        <v>43252</v>
      </c>
    </row>
    <row r="20" spans="2:16" ht="25.5" hidden="1" x14ac:dyDescent="0.2">
      <c r="B20" s="11">
        <v>16</v>
      </c>
      <c r="C20" s="12" t="s">
        <v>68</v>
      </c>
      <c r="D20" s="36"/>
      <c r="E20" s="12" t="s">
        <v>69</v>
      </c>
      <c r="F20" s="11"/>
      <c r="G20" s="15"/>
      <c r="H20" s="15"/>
      <c r="I20" s="16" t="s">
        <v>20</v>
      </c>
      <c r="J20" s="15"/>
      <c r="K20" s="17"/>
      <c r="L20" s="17"/>
      <c r="M20" s="18" t="s">
        <v>20</v>
      </c>
      <c r="N20" s="17"/>
      <c r="O20" s="11"/>
      <c r="P20" s="26"/>
    </row>
    <row r="21" spans="2:16" ht="25.5" x14ac:dyDescent="0.2">
      <c r="B21" s="11">
        <v>17</v>
      </c>
      <c r="C21" s="12" t="s">
        <v>70</v>
      </c>
      <c r="D21" s="25"/>
      <c r="E21" s="12" t="s">
        <v>31</v>
      </c>
      <c r="F21" s="11" t="s">
        <v>71</v>
      </c>
      <c r="G21" s="15">
        <v>330</v>
      </c>
      <c r="H21" s="15">
        <v>46</v>
      </c>
      <c r="I21" s="16" t="s">
        <v>20</v>
      </c>
      <c r="J21" s="15" t="s">
        <v>72</v>
      </c>
      <c r="K21" s="17">
        <v>0</v>
      </c>
      <c r="L21" s="17">
        <v>0</v>
      </c>
      <c r="M21" s="18" t="s">
        <v>20</v>
      </c>
      <c r="N21" s="17" t="s">
        <v>47</v>
      </c>
      <c r="O21" s="11" t="s">
        <v>43</v>
      </c>
      <c r="P21" s="26">
        <v>43709</v>
      </c>
    </row>
    <row r="22" spans="2:16" ht="25.5" x14ac:dyDescent="0.2">
      <c r="B22" s="11">
        <v>18</v>
      </c>
      <c r="C22" s="12" t="s">
        <v>73</v>
      </c>
      <c r="D22" s="30"/>
      <c r="E22" s="12" t="s">
        <v>40</v>
      </c>
      <c r="F22" s="11" t="s">
        <v>74</v>
      </c>
      <c r="G22" s="37" t="s">
        <v>75</v>
      </c>
      <c r="H22" s="38"/>
      <c r="I22" s="38"/>
      <c r="J22" s="39"/>
      <c r="K22" s="17"/>
      <c r="L22" s="17"/>
      <c r="M22" s="17"/>
      <c r="N22" s="17"/>
      <c r="O22" s="11"/>
      <c r="P22" s="26">
        <v>43070</v>
      </c>
    </row>
    <row r="23" spans="2:16" ht="25.5" hidden="1" x14ac:dyDescent="0.2">
      <c r="B23" s="11" t="s">
        <v>76</v>
      </c>
      <c r="C23" s="12" t="s">
        <v>77</v>
      </c>
      <c r="D23" s="36"/>
      <c r="E23" s="12" t="s">
        <v>69</v>
      </c>
      <c r="F23" s="11"/>
      <c r="G23" s="15"/>
      <c r="H23" s="15"/>
      <c r="I23" s="15"/>
      <c r="J23" s="15"/>
      <c r="K23" s="17"/>
      <c r="L23" s="17"/>
      <c r="M23" s="17"/>
      <c r="N23" s="17"/>
      <c r="O23" s="11"/>
      <c r="P23" s="11"/>
    </row>
    <row r="24" spans="2:16" ht="25.5" x14ac:dyDescent="0.2">
      <c r="B24" s="11">
        <v>19</v>
      </c>
      <c r="C24" s="12" t="s">
        <v>78</v>
      </c>
      <c r="D24" s="25"/>
      <c r="E24" s="12" t="s">
        <v>19</v>
      </c>
      <c r="F24" s="11" t="s">
        <v>79</v>
      </c>
      <c r="G24" s="16" t="s">
        <v>20</v>
      </c>
      <c r="H24" s="16" t="s">
        <v>20</v>
      </c>
      <c r="I24" s="16" t="s">
        <v>20</v>
      </c>
      <c r="J24" s="16" t="s">
        <v>20</v>
      </c>
      <c r="K24" s="18" t="s">
        <v>20</v>
      </c>
      <c r="L24" s="18" t="s">
        <v>20</v>
      </c>
      <c r="M24" s="18" t="s">
        <v>20</v>
      </c>
      <c r="N24" s="18" t="s">
        <v>20</v>
      </c>
      <c r="O24" s="11"/>
      <c r="P24" s="31">
        <v>44256</v>
      </c>
    </row>
    <row r="25" spans="2:16" ht="38.25" customHeight="1" x14ac:dyDescent="0.2">
      <c r="B25" s="11">
        <v>22</v>
      </c>
      <c r="C25" s="12" t="s">
        <v>80</v>
      </c>
      <c r="D25" s="25"/>
      <c r="E25" s="12" t="s">
        <v>81</v>
      </c>
      <c r="F25" s="11" t="s">
        <v>82</v>
      </c>
      <c r="G25" s="37" t="s">
        <v>83</v>
      </c>
      <c r="H25" s="38"/>
      <c r="I25" s="38"/>
      <c r="J25" s="39"/>
      <c r="K25" s="17"/>
      <c r="L25" s="17"/>
      <c r="M25" s="17"/>
      <c r="N25" s="17"/>
      <c r="O25" s="11"/>
      <c r="P25" s="11"/>
    </row>
    <row r="26" spans="2:16" x14ac:dyDescent="0.2">
      <c r="B26" s="11">
        <v>23</v>
      </c>
      <c r="C26" s="12" t="s">
        <v>84</v>
      </c>
      <c r="D26" s="35"/>
      <c r="E26" s="12" t="s">
        <v>31</v>
      </c>
      <c r="F26" s="11" t="s">
        <v>85</v>
      </c>
      <c r="G26" s="15">
        <v>20</v>
      </c>
      <c r="H26" s="16" t="s">
        <v>20</v>
      </c>
      <c r="I26" s="16" t="s">
        <v>20</v>
      </c>
      <c r="J26" s="15" t="s">
        <v>86</v>
      </c>
      <c r="K26" s="17">
        <v>0</v>
      </c>
      <c r="L26" s="18" t="s">
        <v>20</v>
      </c>
      <c r="M26" s="18" t="s">
        <v>20</v>
      </c>
      <c r="N26" s="40" t="s">
        <v>47</v>
      </c>
      <c r="O26" s="11" t="s">
        <v>33</v>
      </c>
      <c r="P26" s="20">
        <v>43497</v>
      </c>
    </row>
    <row r="27" spans="2:16" ht="38.25" customHeight="1" x14ac:dyDescent="0.2">
      <c r="B27" s="11">
        <v>24</v>
      </c>
      <c r="C27" s="12" t="s">
        <v>87</v>
      </c>
      <c r="D27" s="25"/>
      <c r="E27" s="12" t="s">
        <v>81</v>
      </c>
      <c r="F27" s="11" t="s">
        <v>88</v>
      </c>
      <c r="G27" s="37" t="s">
        <v>83</v>
      </c>
      <c r="H27" s="38"/>
      <c r="I27" s="38"/>
      <c r="J27" s="39"/>
      <c r="K27" s="17"/>
      <c r="L27" s="17"/>
      <c r="M27" s="17"/>
      <c r="N27" s="17"/>
      <c r="O27" s="11"/>
      <c r="P27" s="11"/>
    </row>
    <row r="28" spans="2:16" ht="25.5" x14ac:dyDescent="0.2">
      <c r="B28" s="11">
        <v>25</v>
      </c>
      <c r="C28" s="12" t="s">
        <v>89</v>
      </c>
      <c r="D28" s="35"/>
      <c r="E28" s="12" t="s">
        <v>19</v>
      </c>
      <c r="F28" s="11" t="s">
        <v>90</v>
      </c>
      <c r="G28" s="15">
        <v>80</v>
      </c>
      <c r="H28" s="16" t="s">
        <v>20</v>
      </c>
      <c r="I28" s="16" t="s">
        <v>20</v>
      </c>
      <c r="J28" s="16" t="s">
        <v>20</v>
      </c>
      <c r="K28" s="17">
        <v>0</v>
      </c>
      <c r="L28" s="18" t="s">
        <v>20</v>
      </c>
      <c r="M28" s="18" t="s">
        <v>20</v>
      </c>
      <c r="N28" s="18" t="s">
        <v>20</v>
      </c>
      <c r="O28" s="20" t="s">
        <v>33</v>
      </c>
      <c r="P28" s="20">
        <v>43525</v>
      </c>
    </row>
    <row r="29" spans="2:16" x14ac:dyDescent="0.2">
      <c r="B29" s="11">
        <v>26</v>
      </c>
      <c r="C29" s="12" t="s">
        <v>91</v>
      </c>
      <c r="D29" s="35"/>
      <c r="E29" s="12" t="s">
        <v>31</v>
      </c>
      <c r="F29" s="11" t="s">
        <v>92</v>
      </c>
      <c r="G29" s="16" t="s">
        <v>20</v>
      </c>
      <c r="H29" s="16" t="s">
        <v>20</v>
      </c>
      <c r="I29" s="15">
        <v>300</v>
      </c>
      <c r="J29" s="15" t="s">
        <v>92</v>
      </c>
      <c r="K29" s="18" t="s">
        <v>20</v>
      </c>
      <c r="L29" s="18" t="s">
        <v>20</v>
      </c>
      <c r="M29" s="17">
        <v>0</v>
      </c>
      <c r="N29" s="17" t="s">
        <v>47</v>
      </c>
      <c r="O29" s="11" t="s">
        <v>43</v>
      </c>
      <c r="P29" s="20">
        <v>44013</v>
      </c>
    </row>
    <row r="30" spans="2:16" x14ac:dyDescent="0.2">
      <c r="B30" s="11">
        <v>27</v>
      </c>
      <c r="C30" s="12" t="s">
        <v>93</v>
      </c>
      <c r="D30" s="35"/>
      <c r="E30" s="12" t="s">
        <v>19</v>
      </c>
      <c r="F30" s="11" t="s">
        <v>94</v>
      </c>
      <c r="G30" s="16" t="s">
        <v>20</v>
      </c>
      <c r="H30" s="16" t="s">
        <v>20</v>
      </c>
      <c r="I30" s="16" t="s">
        <v>20</v>
      </c>
      <c r="J30" s="16" t="s">
        <v>20</v>
      </c>
      <c r="K30" s="18" t="s">
        <v>20</v>
      </c>
      <c r="L30" s="18" t="s">
        <v>20</v>
      </c>
      <c r="M30" s="18" t="s">
        <v>20</v>
      </c>
      <c r="N30" s="18" t="s">
        <v>20</v>
      </c>
      <c r="O30" s="20"/>
      <c r="P30" s="20"/>
    </row>
    <row r="31" spans="2:16" ht="12.75" customHeight="1" x14ac:dyDescent="0.2">
      <c r="B31" s="11">
        <v>28</v>
      </c>
      <c r="C31" s="12" t="s">
        <v>95</v>
      </c>
      <c r="D31" s="35"/>
      <c r="E31" s="12" t="s">
        <v>19</v>
      </c>
      <c r="F31" s="11" t="s">
        <v>96</v>
      </c>
      <c r="G31" s="16" t="s">
        <v>20</v>
      </c>
      <c r="H31" s="16" t="s">
        <v>20</v>
      </c>
      <c r="I31" s="16" t="s">
        <v>20</v>
      </c>
      <c r="J31" s="16" t="s">
        <v>20</v>
      </c>
      <c r="K31" s="18" t="s">
        <v>20</v>
      </c>
      <c r="L31" s="18" t="s">
        <v>20</v>
      </c>
      <c r="M31" s="18" t="s">
        <v>20</v>
      </c>
      <c r="N31" s="18" t="s">
        <v>20</v>
      </c>
      <c r="O31" s="20"/>
      <c r="P31" s="20"/>
    </row>
    <row r="32" spans="2:16" x14ac:dyDescent="0.2">
      <c r="B32" s="11">
        <v>29</v>
      </c>
      <c r="C32" s="12" t="s">
        <v>97</v>
      </c>
      <c r="D32" s="35"/>
      <c r="E32" s="12" t="s">
        <v>19</v>
      </c>
      <c r="F32" s="11" t="s">
        <v>98</v>
      </c>
      <c r="G32" s="16" t="s">
        <v>20</v>
      </c>
      <c r="H32" s="16" t="s">
        <v>20</v>
      </c>
      <c r="I32" s="16" t="s">
        <v>20</v>
      </c>
      <c r="J32" s="16" t="s">
        <v>20</v>
      </c>
      <c r="K32" s="18" t="s">
        <v>20</v>
      </c>
      <c r="L32" s="18" t="s">
        <v>20</v>
      </c>
      <c r="M32" s="18" t="s">
        <v>20</v>
      </c>
      <c r="N32" s="18" t="s">
        <v>20</v>
      </c>
      <c r="O32" s="20"/>
      <c r="P32" s="20"/>
    </row>
    <row r="33" spans="2:16" x14ac:dyDescent="0.2">
      <c r="B33" s="11">
        <v>30</v>
      </c>
      <c r="C33" s="12" t="s">
        <v>99</v>
      </c>
      <c r="D33" s="35"/>
      <c r="E33" s="12" t="s">
        <v>19</v>
      </c>
      <c r="F33" s="11" t="s">
        <v>100</v>
      </c>
      <c r="G33" s="15">
        <v>140</v>
      </c>
      <c r="H33" s="16" t="s">
        <v>20</v>
      </c>
      <c r="I33" s="16" t="s">
        <v>20</v>
      </c>
      <c r="J33" s="16" t="s">
        <v>20</v>
      </c>
      <c r="K33" s="17">
        <v>15</v>
      </c>
      <c r="L33" s="18" t="s">
        <v>20</v>
      </c>
      <c r="M33" s="18" t="s">
        <v>20</v>
      </c>
      <c r="N33" s="18" t="s">
        <v>20</v>
      </c>
      <c r="O33" s="20" t="s">
        <v>38</v>
      </c>
      <c r="P33" s="20"/>
    </row>
    <row r="34" spans="2:16" x14ac:dyDescent="0.2">
      <c r="B34" s="11">
        <v>31</v>
      </c>
      <c r="C34" s="12" t="s">
        <v>101</v>
      </c>
      <c r="D34" s="35"/>
      <c r="E34" s="12" t="s">
        <v>19</v>
      </c>
      <c r="F34" s="11" t="s">
        <v>102</v>
      </c>
      <c r="G34" s="15">
        <v>120</v>
      </c>
      <c r="H34" s="16" t="s">
        <v>20</v>
      </c>
      <c r="I34" s="16" t="s">
        <v>20</v>
      </c>
      <c r="J34" s="16" t="s">
        <v>20</v>
      </c>
      <c r="K34" s="17">
        <v>28</v>
      </c>
      <c r="L34" s="18" t="s">
        <v>20</v>
      </c>
      <c r="M34" s="18" t="s">
        <v>20</v>
      </c>
      <c r="N34" s="18" t="s">
        <v>20</v>
      </c>
      <c r="O34" s="20" t="s">
        <v>38</v>
      </c>
      <c r="P34" s="20"/>
    </row>
    <row r="35" spans="2:16" x14ac:dyDescent="0.2">
      <c r="B35" s="11">
        <v>32</v>
      </c>
      <c r="C35" s="12" t="s">
        <v>103</v>
      </c>
      <c r="D35" s="35"/>
      <c r="E35" s="12" t="s">
        <v>19</v>
      </c>
      <c r="F35" s="11" t="s">
        <v>104</v>
      </c>
      <c r="G35" s="15">
        <v>130</v>
      </c>
      <c r="H35" s="16" t="s">
        <v>20</v>
      </c>
      <c r="I35" s="16" t="s">
        <v>20</v>
      </c>
      <c r="J35" s="16" t="s">
        <v>20</v>
      </c>
      <c r="K35" s="17">
        <v>80</v>
      </c>
      <c r="L35" s="18" t="s">
        <v>20</v>
      </c>
      <c r="M35" s="18" t="s">
        <v>20</v>
      </c>
      <c r="N35" s="18" t="s">
        <v>20</v>
      </c>
      <c r="O35" s="20" t="s">
        <v>38</v>
      </c>
      <c r="P35" s="20"/>
    </row>
    <row r="36" spans="2:16" ht="12.75" customHeight="1" x14ac:dyDescent="0.2">
      <c r="B36" s="11">
        <v>33</v>
      </c>
      <c r="C36" s="12" t="s">
        <v>105</v>
      </c>
      <c r="D36" s="35"/>
      <c r="E36" s="12" t="s">
        <v>19</v>
      </c>
      <c r="F36" s="11" t="s">
        <v>106</v>
      </c>
      <c r="G36" s="16" t="s">
        <v>20</v>
      </c>
      <c r="H36" s="16" t="s">
        <v>20</v>
      </c>
      <c r="I36" s="16" t="s">
        <v>20</v>
      </c>
      <c r="J36" s="15" t="s">
        <v>107</v>
      </c>
      <c r="K36" s="18" t="s">
        <v>20</v>
      </c>
      <c r="L36" s="18" t="s">
        <v>20</v>
      </c>
      <c r="M36" s="18" t="s">
        <v>20</v>
      </c>
      <c r="N36" s="40" t="s">
        <v>47</v>
      </c>
      <c r="O36" s="11"/>
      <c r="P36" s="20"/>
    </row>
    <row r="37" spans="2:16" ht="38.25" x14ac:dyDescent="0.2">
      <c r="B37" s="11">
        <v>34</v>
      </c>
      <c r="C37" s="12" t="s">
        <v>108</v>
      </c>
      <c r="D37" s="35"/>
      <c r="E37" s="12" t="s">
        <v>81</v>
      </c>
      <c r="F37" s="11" t="s">
        <v>85</v>
      </c>
      <c r="G37" s="37" t="s">
        <v>83</v>
      </c>
      <c r="H37" s="38"/>
      <c r="I37" s="38"/>
      <c r="J37" s="39"/>
      <c r="K37" s="17"/>
      <c r="L37" s="17"/>
      <c r="M37" s="17"/>
      <c r="N37" s="17"/>
      <c r="O37" s="11"/>
      <c r="P37" s="20"/>
    </row>
    <row r="38" spans="2:16" x14ac:dyDescent="0.2">
      <c r="F38" s="1" t="s">
        <v>109</v>
      </c>
      <c r="G38" s="1">
        <f>SUM(G1:G37)</f>
        <v>17741</v>
      </c>
      <c r="H38" s="1">
        <f t="shared" ref="H38:M38" si="0">SUM(H1:H37)</f>
        <v>4896</v>
      </c>
      <c r="I38" s="1">
        <f t="shared" si="0"/>
        <v>3198</v>
      </c>
      <c r="J38" s="41" t="s">
        <v>110</v>
      </c>
      <c r="K38" s="1">
        <f t="shared" si="0"/>
        <v>769</v>
      </c>
      <c r="L38" s="1">
        <f t="shared" si="0"/>
        <v>64</v>
      </c>
      <c r="M38" s="1">
        <f t="shared" si="0"/>
        <v>1920</v>
      </c>
      <c r="N38" s="1" t="s">
        <v>111</v>
      </c>
    </row>
  </sheetData>
  <mergeCells count="7">
    <mergeCell ref="G37:J37"/>
    <mergeCell ref="N2:P2"/>
    <mergeCell ref="G3:J3"/>
    <mergeCell ref="K3:O3"/>
    <mergeCell ref="G22:J22"/>
    <mergeCell ref="G25:J25"/>
    <mergeCell ref="G27:J27"/>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60" zoomScaleNormal="60" zoomScalePageLayoutView="60" workbookViewId="0">
      <pane xSplit="3" ySplit="6" topLeftCell="D7" activePane="bottomRight" state="frozen"/>
      <selection pane="topRight" activeCell="D1" sqref="D1"/>
      <selection pane="bottomLeft" activeCell="A7" sqref="A7"/>
      <selection pane="bottomRight"/>
    </sheetView>
  </sheetViews>
  <sheetFormatPr defaultColWidth="8.6640625" defaultRowHeight="15.75" x14ac:dyDescent="0.2"/>
  <cols>
    <col min="1" max="1" width="2.6640625" customWidth="1"/>
    <col min="2" max="2" width="4" customWidth="1"/>
    <col min="3" max="3" width="44.44140625" style="43" customWidth="1"/>
    <col min="4" max="4" width="23.88671875" style="44" customWidth="1"/>
    <col min="5" max="5" width="22.88671875" style="45" customWidth="1"/>
    <col min="6" max="6" width="14.5546875" style="46" customWidth="1"/>
    <col min="7" max="17" width="14.5546875" style="47" customWidth="1"/>
    <col min="18" max="18" width="14.5546875" style="48" customWidth="1"/>
    <col min="19" max="19" width="14.5546875" style="44" customWidth="1"/>
    <col min="20" max="20" width="8.33203125" style="44" customWidth="1"/>
    <col min="21" max="21" width="23.44140625" style="49" customWidth="1"/>
  </cols>
  <sheetData>
    <row r="1" spans="2:21" ht="15" customHeight="1" x14ac:dyDescent="0.25">
      <c r="B1" s="42"/>
    </row>
    <row r="2" spans="2:21" ht="26.25" x14ac:dyDescent="0.4">
      <c r="B2" s="50" t="s">
        <v>112</v>
      </c>
      <c r="F2" s="51"/>
      <c r="G2" s="52"/>
      <c r="H2" s="52"/>
      <c r="I2" s="52"/>
      <c r="J2" s="52"/>
      <c r="N2" s="52"/>
      <c r="O2" s="52"/>
      <c r="P2" s="52"/>
      <c r="Q2" s="52"/>
      <c r="R2" s="53"/>
      <c r="S2" s="54"/>
      <c r="U2" s="206" t="s">
        <v>212</v>
      </c>
    </row>
    <row r="3" spans="2:21" ht="15.75" customHeight="1" x14ac:dyDescent="0.2">
      <c r="B3" s="55"/>
    </row>
    <row r="4" spans="2:21" ht="6" customHeight="1" thickBot="1" x14ac:dyDescent="0.25">
      <c r="B4" s="55"/>
    </row>
    <row r="5" spans="2:21" ht="15.75" customHeight="1" thickBot="1" x14ac:dyDescent="0.25">
      <c r="G5" s="56" t="s">
        <v>113</v>
      </c>
      <c r="H5" s="57"/>
      <c r="I5" s="57"/>
      <c r="J5" s="58"/>
      <c r="K5" s="56" t="s">
        <v>114</v>
      </c>
      <c r="L5" s="57"/>
      <c r="M5" s="57"/>
      <c r="N5" s="57"/>
      <c r="O5" s="58"/>
      <c r="P5" s="56" t="s">
        <v>115</v>
      </c>
      <c r="Q5" s="57"/>
      <c r="R5" s="58"/>
    </row>
    <row r="6" spans="2:21" s="73" customFormat="1" ht="101.25" customHeight="1" thickBot="1" x14ac:dyDescent="0.25">
      <c r="B6" s="59"/>
      <c r="C6" s="60" t="s">
        <v>116</v>
      </c>
      <c r="D6" s="61" t="s">
        <v>117</v>
      </c>
      <c r="E6" s="61" t="s">
        <v>118</v>
      </c>
      <c r="F6" s="61" t="s">
        <v>213</v>
      </c>
      <c r="G6" s="62" t="s">
        <v>119</v>
      </c>
      <c r="H6" s="63" t="s">
        <v>120</v>
      </c>
      <c r="I6" s="64" t="s">
        <v>121</v>
      </c>
      <c r="J6" s="65" t="s">
        <v>122</v>
      </c>
      <c r="K6" s="66" t="s">
        <v>123</v>
      </c>
      <c r="L6" s="67" t="s">
        <v>124</v>
      </c>
      <c r="M6" s="67" t="s">
        <v>125</v>
      </c>
      <c r="N6" s="67" t="s">
        <v>126</v>
      </c>
      <c r="O6" s="68" t="s">
        <v>127</v>
      </c>
      <c r="P6" s="69" t="s">
        <v>128</v>
      </c>
      <c r="Q6" s="70" t="s">
        <v>129</v>
      </c>
      <c r="R6" s="71" t="s">
        <v>130</v>
      </c>
      <c r="S6" s="61" t="s">
        <v>131</v>
      </c>
      <c r="T6" s="61" t="s">
        <v>132</v>
      </c>
      <c r="U6" s="61" t="s">
        <v>133</v>
      </c>
    </row>
    <row r="7" spans="2:21" s="88" customFormat="1" ht="272.25" customHeight="1" x14ac:dyDescent="0.25">
      <c r="B7" s="74"/>
      <c r="C7" s="75" t="s">
        <v>134</v>
      </c>
      <c r="D7" s="76" t="s">
        <v>135</v>
      </c>
      <c r="E7" s="77" t="s">
        <v>136</v>
      </c>
      <c r="F7" s="78">
        <v>42461</v>
      </c>
      <c r="G7" s="79"/>
      <c r="H7" s="80"/>
      <c r="I7" s="78"/>
      <c r="J7" s="81"/>
      <c r="K7" s="80"/>
      <c r="L7" s="82"/>
      <c r="M7" s="82"/>
      <c r="N7" s="82"/>
      <c r="O7" s="83"/>
      <c r="P7" s="84"/>
      <c r="Q7" s="85"/>
      <c r="R7" s="86"/>
      <c r="S7" s="78"/>
      <c r="T7" s="87"/>
      <c r="U7" s="211" t="s">
        <v>219</v>
      </c>
    </row>
    <row r="8" spans="2:21" s="88" customFormat="1" ht="294" customHeight="1" x14ac:dyDescent="0.25">
      <c r="B8" s="89"/>
      <c r="C8" s="75" t="s">
        <v>138</v>
      </c>
      <c r="D8" s="76" t="s">
        <v>135</v>
      </c>
      <c r="E8" s="77" t="s">
        <v>139</v>
      </c>
      <c r="F8" s="78">
        <v>43040</v>
      </c>
      <c r="G8" s="90">
        <v>19.753</v>
      </c>
      <c r="H8" s="91"/>
      <c r="I8" s="82"/>
      <c r="J8" s="83"/>
      <c r="K8" s="92"/>
      <c r="L8" s="93">
        <v>2.9</v>
      </c>
      <c r="M8" s="82"/>
      <c r="N8" s="82"/>
      <c r="O8" s="94">
        <v>0.37</v>
      </c>
      <c r="P8" s="95">
        <f t="shared" ref="P8:P38" si="0">SUM(G8:O8)</f>
        <v>23.023</v>
      </c>
      <c r="Q8" s="96">
        <v>28.25</v>
      </c>
      <c r="R8" s="97">
        <f t="shared" ref="R8:R38" si="1">SUM(P8:Q8)</f>
        <v>51.272999999999996</v>
      </c>
      <c r="S8" s="78" t="s">
        <v>140</v>
      </c>
      <c r="T8" s="98"/>
      <c r="U8" s="207" t="s">
        <v>141</v>
      </c>
    </row>
    <row r="9" spans="2:21" s="88" customFormat="1" ht="323.25" customHeight="1" x14ac:dyDescent="0.25">
      <c r="B9" s="89"/>
      <c r="C9" s="75" t="s">
        <v>142</v>
      </c>
      <c r="D9" s="76" t="s">
        <v>143</v>
      </c>
      <c r="E9" s="77" t="s">
        <v>144</v>
      </c>
      <c r="F9" s="78">
        <v>43009</v>
      </c>
      <c r="G9" s="90">
        <v>5</v>
      </c>
      <c r="H9" s="91"/>
      <c r="I9" s="82"/>
      <c r="J9" s="83"/>
      <c r="K9" s="100">
        <v>8.4</v>
      </c>
      <c r="L9" s="82"/>
      <c r="M9" s="93">
        <v>0.71648299999999998</v>
      </c>
      <c r="N9" s="82"/>
      <c r="O9" s="83"/>
      <c r="P9" s="95">
        <f t="shared" si="0"/>
        <v>14.116483000000001</v>
      </c>
      <c r="Q9" s="96">
        <v>5</v>
      </c>
      <c r="R9" s="97">
        <f t="shared" si="1"/>
        <v>19.116483000000002</v>
      </c>
      <c r="S9" s="78">
        <v>44531</v>
      </c>
      <c r="T9" s="87"/>
      <c r="U9" s="207" t="s">
        <v>145</v>
      </c>
    </row>
    <row r="10" spans="2:21" s="88" customFormat="1" ht="153.75" customHeight="1" x14ac:dyDescent="0.25">
      <c r="B10" s="89"/>
      <c r="C10" s="75" t="s">
        <v>146</v>
      </c>
      <c r="D10" s="76" t="s">
        <v>147</v>
      </c>
      <c r="E10" s="77" t="s">
        <v>148</v>
      </c>
      <c r="F10" s="101" t="s">
        <v>137</v>
      </c>
      <c r="G10" s="79"/>
      <c r="H10" s="91"/>
      <c r="I10" s="82"/>
      <c r="J10" s="83"/>
      <c r="K10" s="80"/>
      <c r="L10" s="82"/>
      <c r="M10" s="82"/>
      <c r="N10" s="82"/>
      <c r="O10" s="83"/>
      <c r="P10" s="95">
        <f t="shared" si="0"/>
        <v>0</v>
      </c>
      <c r="Q10" s="102"/>
      <c r="R10" s="97">
        <f t="shared" si="1"/>
        <v>0</v>
      </c>
      <c r="S10" s="78">
        <v>43221</v>
      </c>
      <c r="T10" s="103"/>
      <c r="U10" s="207" t="s">
        <v>149</v>
      </c>
    </row>
    <row r="11" spans="2:21" s="73" customFormat="1" ht="225" x14ac:dyDescent="0.2">
      <c r="B11" s="104"/>
      <c r="C11" s="105" t="s">
        <v>30</v>
      </c>
      <c r="D11" s="76" t="s">
        <v>135</v>
      </c>
      <c r="E11" s="77" t="s">
        <v>150</v>
      </c>
      <c r="F11" s="107">
        <v>42979</v>
      </c>
      <c r="G11" s="108"/>
      <c r="H11" s="100">
        <f>8.2</f>
        <v>8.1999999999999993</v>
      </c>
      <c r="I11" s="109"/>
      <c r="J11" s="110"/>
      <c r="K11" s="92"/>
      <c r="L11" s="93">
        <v>8.2989999999999995</v>
      </c>
      <c r="M11" s="109"/>
      <c r="N11" s="93">
        <v>2.4</v>
      </c>
      <c r="O11" s="94">
        <f>1.5+1+18.5</f>
        <v>21</v>
      </c>
      <c r="P11" s="95">
        <f t="shared" si="0"/>
        <v>39.899000000000001</v>
      </c>
      <c r="Q11" s="111"/>
      <c r="R11" s="97">
        <f t="shared" si="1"/>
        <v>39.899000000000001</v>
      </c>
      <c r="S11" s="107">
        <v>43647</v>
      </c>
      <c r="T11" s="113"/>
      <c r="U11" s="208" t="s">
        <v>151</v>
      </c>
    </row>
    <row r="12" spans="2:21" s="88" customFormat="1" ht="252.75" customHeight="1" x14ac:dyDescent="0.25">
      <c r="B12" s="89"/>
      <c r="C12" s="75" t="s">
        <v>34</v>
      </c>
      <c r="D12" s="76" t="s">
        <v>147</v>
      </c>
      <c r="E12" s="77" t="s">
        <v>152</v>
      </c>
      <c r="F12" s="78">
        <v>43435</v>
      </c>
      <c r="G12" s="114"/>
      <c r="H12" s="100">
        <f>13.71</f>
        <v>13.71</v>
      </c>
      <c r="I12" s="82"/>
      <c r="J12" s="115">
        <v>8.5</v>
      </c>
      <c r="K12" s="91"/>
      <c r="L12" s="93">
        <f>11.633774+2.5</f>
        <v>14.133774000000001</v>
      </c>
      <c r="M12" s="82"/>
      <c r="N12" s="82"/>
      <c r="O12" s="94">
        <f>SUM(24.3+0.5-H12)</f>
        <v>11.09</v>
      </c>
      <c r="P12" s="95">
        <f t="shared" si="0"/>
        <v>47.433774</v>
      </c>
      <c r="Q12" s="93">
        <v>15.4</v>
      </c>
      <c r="R12" s="97">
        <f>SUM(P12:Q12)</f>
        <v>62.833773999999998</v>
      </c>
      <c r="S12" s="78">
        <v>43983</v>
      </c>
      <c r="T12" s="116"/>
      <c r="U12" s="207" t="s">
        <v>153</v>
      </c>
    </row>
    <row r="13" spans="2:21" s="88" customFormat="1" ht="222" customHeight="1" x14ac:dyDescent="0.25">
      <c r="B13" s="89"/>
      <c r="C13" s="105" t="s">
        <v>39</v>
      </c>
      <c r="D13" s="76" t="s">
        <v>147</v>
      </c>
      <c r="E13" s="77" t="s">
        <v>154</v>
      </c>
      <c r="F13" s="117" t="s">
        <v>155</v>
      </c>
      <c r="G13" s="114"/>
      <c r="H13" s="100">
        <v>4.1977409999999997</v>
      </c>
      <c r="I13" s="82"/>
      <c r="J13" s="118"/>
      <c r="K13" s="91"/>
      <c r="L13" s="93">
        <v>0.32577530999999998</v>
      </c>
      <c r="M13" s="82"/>
      <c r="N13" s="82"/>
      <c r="O13" s="83"/>
      <c r="P13" s="95">
        <f t="shared" si="0"/>
        <v>4.5235163099999998</v>
      </c>
      <c r="Q13" s="119">
        <v>1.9987760000000001</v>
      </c>
      <c r="R13" s="97">
        <f t="shared" si="1"/>
        <v>6.5222923100000001</v>
      </c>
      <c r="S13" s="78">
        <v>42522</v>
      </c>
      <c r="T13" s="120"/>
      <c r="U13" s="207" t="s">
        <v>156</v>
      </c>
    </row>
    <row r="14" spans="2:21" s="88" customFormat="1" ht="348" customHeight="1" x14ac:dyDescent="0.25">
      <c r="B14" s="89"/>
      <c r="C14" s="105" t="s">
        <v>44</v>
      </c>
      <c r="D14" s="76" t="s">
        <v>147</v>
      </c>
      <c r="E14" s="77" t="s">
        <v>157</v>
      </c>
      <c r="F14" s="117" t="s">
        <v>155</v>
      </c>
      <c r="G14" s="114"/>
      <c r="H14" s="100">
        <v>5.0880000000000001</v>
      </c>
      <c r="I14" s="82"/>
      <c r="J14" s="118"/>
      <c r="K14" s="91"/>
      <c r="L14" s="109"/>
      <c r="M14" s="82"/>
      <c r="N14" s="82"/>
      <c r="O14" s="83"/>
      <c r="P14" s="95">
        <f t="shared" si="0"/>
        <v>5.0880000000000001</v>
      </c>
      <c r="Q14" s="119">
        <v>1.3560000000000001</v>
      </c>
      <c r="R14" s="97">
        <f t="shared" si="1"/>
        <v>6.444</v>
      </c>
      <c r="S14" s="78">
        <v>42979</v>
      </c>
      <c r="T14" s="120"/>
      <c r="U14" s="207" t="s">
        <v>158</v>
      </c>
    </row>
    <row r="15" spans="2:21" s="88" customFormat="1" ht="203.25" customHeight="1" x14ac:dyDescent="0.25">
      <c r="B15" s="89"/>
      <c r="C15" s="75" t="s">
        <v>48</v>
      </c>
      <c r="D15" s="76" t="s">
        <v>147</v>
      </c>
      <c r="E15" s="77" t="s">
        <v>154</v>
      </c>
      <c r="F15" s="117" t="s">
        <v>155</v>
      </c>
      <c r="G15" s="114"/>
      <c r="H15" s="100">
        <v>4</v>
      </c>
      <c r="I15" s="82"/>
      <c r="J15" s="118"/>
      <c r="K15" s="91"/>
      <c r="L15" s="93">
        <v>0.36</v>
      </c>
      <c r="M15" s="82"/>
      <c r="N15" s="82"/>
      <c r="O15" s="83"/>
      <c r="P15" s="95">
        <f t="shared" si="0"/>
        <v>4.3600000000000003</v>
      </c>
      <c r="Q15" s="119">
        <v>1.114282</v>
      </c>
      <c r="R15" s="97">
        <f t="shared" si="1"/>
        <v>5.4742820000000005</v>
      </c>
      <c r="S15" s="78">
        <v>42339</v>
      </c>
      <c r="T15" s="120"/>
      <c r="U15" s="207" t="s">
        <v>159</v>
      </c>
    </row>
    <row r="16" spans="2:21" ht="169.5" customHeight="1" x14ac:dyDescent="0.2">
      <c r="B16" s="121"/>
      <c r="C16" s="75" t="s">
        <v>160</v>
      </c>
      <c r="D16" s="122" t="s">
        <v>147</v>
      </c>
      <c r="E16" s="99" t="s">
        <v>154</v>
      </c>
      <c r="F16" s="117" t="s">
        <v>155</v>
      </c>
      <c r="G16" s="123"/>
      <c r="H16" s="124">
        <f>1.91+0.95</f>
        <v>2.86</v>
      </c>
      <c r="I16" s="125"/>
      <c r="J16" s="126"/>
      <c r="K16" s="127"/>
      <c r="L16" s="128">
        <v>0.1838843</v>
      </c>
      <c r="M16" s="125"/>
      <c r="N16" s="125"/>
      <c r="O16" s="129"/>
      <c r="P16" s="95">
        <f t="shared" si="0"/>
        <v>3.0438842999999998</v>
      </c>
      <c r="Q16" s="130">
        <v>2.1339999999999999</v>
      </c>
      <c r="R16" s="97">
        <f t="shared" si="1"/>
        <v>5.1778842999999997</v>
      </c>
      <c r="S16" s="106">
        <v>42522</v>
      </c>
      <c r="T16" s="131"/>
      <c r="U16" s="207" t="s">
        <v>161</v>
      </c>
    </row>
    <row r="17" spans="1:21" ht="157.5" customHeight="1" x14ac:dyDescent="0.2">
      <c r="A17" s="132"/>
      <c r="B17" s="133"/>
      <c r="C17" s="134" t="s">
        <v>56</v>
      </c>
      <c r="D17" s="135" t="s">
        <v>162</v>
      </c>
      <c r="E17" s="136" t="s">
        <v>163</v>
      </c>
      <c r="F17" s="117" t="s">
        <v>155</v>
      </c>
      <c r="G17" s="137"/>
      <c r="H17" s="138">
        <v>3.7909999999999999</v>
      </c>
      <c r="I17" s="139"/>
      <c r="J17" s="140"/>
      <c r="K17" s="141"/>
      <c r="L17" s="139"/>
      <c r="M17" s="142">
        <f>0.046+1.45+0.159</f>
        <v>1.655</v>
      </c>
      <c r="N17" s="139"/>
      <c r="O17" s="143"/>
      <c r="P17" s="95">
        <f t="shared" si="0"/>
        <v>5.4459999999999997</v>
      </c>
      <c r="Q17" s="144"/>
      <c r="R17" s="97">
        <f t="shared" si="1"/>
        <v>5.4459999999999997</v>
      </c>
      <c r="S17" s="145">
        <v>42887</v>
      </c>
      <c r="T17" s="146"/>
      <c r="U17" s="209" t="s">
        <v>164</v>
      </c>
    </row>
    <row r="18" spans="1:21" ht="157.5" customHeight="1" x14ac:dyDescent="0.2">
      <c r="A18" s="132"/>
      <c r="B18" s="147"/>
      <c r="C18" s="148" t="s">
        <v>58</v>
      </c>
      <c r="D18" s="149" t="s">
        <v>165</v>
      </c>
      <c r="E18" s="150" t="s">
        <v>166</v>
      </c>
      <c r="F18" s="117" t="s">
        <v>155</v>
      </c>
      <c r="G18" s="151"/>
      <c r="H18" s="152">
        <v>2.0019999999999998</v>
      </c>
      <c r="I18" s="153"/>
      <c r="J18" s="154"/>
      <c r="K18" s="155"/>
      <c r="L18" s="153"/>
      <c r="M18" s="156">
        <f>0.039876+0.429756+1.053528</f>
        <v>1.5231600000000001</v>
      </c>
      <c r="N18" s="153"/>
      <c r="O18" s="157"/>
      <c r="P18" s="95">
        <f t="shared" si="0"/>
        <v>3.5251599999999996</v>
      </c>
      <c r="Q18" s="158"/>
      <c r="R18" s="97">
        <f t="shared" si="1"/>
        <v>3.5251599999999996</v>
      </c>
      <c r="S18" s="159">
        <v>42979</v>
      </c>
      <c r="T18" s="160"/>
      <c r="U18" s="210" t="s">
        <v>167</v>
      </c>
    </row>
    <row r="19" spans="1:21" ht="157.5" customHeight="1" x14ac:dyDescent="0.2">
      <c r="A19" s="132"/>
      <c r="B19" s="147"/>
      <c r="C19" s="161" t="s">
        <v>59</v>
      </c>
      <c r="D19" s="149" t="s">
        <v>168</v>
      </c>
      <c r="E19" s="150" t="s">
        <v>169</v>
      </c>
      <c r="F19" s="117" t="s">
        <v>155</v>
      </c>
      <c r="G19" s="151"/>
      <c r="H19" s="152">
        <v>1.105</v>
      </c>
      <c r="I19" s="153"/>
      <c r="J19" s="162"/>
      <c r="K19" s="155"/>
      <c r="L19" s="153"/>
      <c r="M19" s="163">
        <f>0.38452+0.023</f>
        <v>0.40751999999999999</v>
      </c>
      <c r="N19" s="153"/>
      <c r="O19" s="157"/>
      <c r="P19" s="95">
        <f t="shared" si="0"/>
        <v>1.5125199999999999</v>
      </c>
      <c r="Q19" s="164"/>
      <c r="R19" s="97">
        <f t="shared" si="1"/>
        <v>1.5125199999999999</v>
      </c>
      <c r="S19" s="159">
        <v>42917</v>
      </c>
      <c r="T19" s="165"/>
      <c r="U19" s="210" t="s">
        <v>170</v>
      </c>
    </row>
    <row r="20" spans="1:21" ht="255" customHeight="1" x14ac:dyDescent="0.2">
      <c r="B20" s="121"/>
      <c r="C20" s="75" t="s">
        <v>62</v>
      </c>
      <c r="D20" s="122" t="s">
        <v>171</v>
      </c>
      <c r="E20" s="99" t="s">
        <v>172</v>
      </c>
      <c r="F20" s="106">
        <v>42461</v>
      </c>
      <c r="G20" s="123"/>
      <c r="H20" s="124">
        <f>4+2.3</f>
        <v>6.3</v>
      </c>
      <c r="I20" s="166"/>
      <c r="J20" s="167">
        <v>1.46</v>
      </c>
      <c r="K20" s="127"/>
      <c r="L20" s="128">
        <f>2.146+0.2</f>
        <v>2.3460000000000001</v>
      </c>
      <c r="M20" s="125"/>
      <c r="N20" s="125"/>
      <c r="O20" s="129"/>
      <c r="P20" s="95">
        <f t="shared" si="0"/>
        <v>10.106</v>
      </c>
      <c r="Q20" s="119">
        <f>1.206+5.6</f>
        <v>6.8059999999999992</v>
      </c>
      <c r="R20" s="97">
        <f t="shared" si="1"/>
        <v>16.911999999999999</v>
      </c>
      <c r="S20" s="107">
        <v>43525</v>
      </c>
      <c r="T20" s="168"/>
      <c r="U20" s="207" t="s">
        <v>173</v>
      </c>
    </row>
    <row r="21" spans="1:21" ht="185.25" customHeight="1" x14ac:dyDescent="0.2">
      <c r="B21" s="169"/>
      <c r="C21" s="75" t="s">
        <v>174</v>
      </c>
      <c r="D21" s="122" t="s">
        <v>175</v>
      </c>
      <c r="E21" s="99" t="s">
        <v>176</v>
      </c>
      <c r="F21" s="106">
        <v>42644</v>
      </c>
      <c r="G21" s="123"/>
      <c r="H21" s="127"/>
      <c r="I21" s="128">
        <v>2.9</v>
      </c>
      <c r="J21" s="170"/>
      <c r="K21" s="127"/>
      <c r="L21" s="128">
        <f>1.181671+0.5675</f>
        <v>1.749171</v>
      </c>
      <c r="M21" s="125"/>
      <c r="N21" s="125"/>
      <c r="O21" s="171">
        <v>0.71499999999999997</v>
      </c>
      <c r="P21" s="95">
        <f t="shared" si="0"/>
        <v>5.3641709999999998</v>
      </c>
      <c r="Q21" s="172">
        <f>0.1+0.05</f>
        <v>0.15000000000000002</v>
      </c>
      <c r="R21" s="97">
        <f t="shared" si="1"/>
        <v>5.5141710000000002</v>
      </c>
      <c r="S21" s="107">
        <v>43252</v>
      </c>
      <c r="T21" s="168"/>
      <c r="U21" s="207" t="s">
        <v>177</v>
      </c>
    </row>
    <row r="22" spans="1:21" ht="267" customHeight="1" x14ac:dyDescent="0.2">
      <c r="B22" s="121"/>
      <c r="C22" s="75" t="s">
        <v>178</v>
      </c>
      <c r="D22" s="122" t="s">
        <v>179</v>
      </c>
      <c r="E22" s="99" t="s">
        <v>180</v>
      </c>
      <c r="F22" s="106">
        <v>43344</v>
      </c>
      <c r="G22" s="123"/>
      <c r="H22" s="127"/>
      <c r="I22" s="128">
        <v>2.69</v>
      </c>
      <c r="J22" s="126"/>
      <c r="K22" s="127"/>
      <c r="L22" s="125"/>
      <c r="M22" s="125"/>
      <c r="N22" s="125"/>
      <c r="O22" s="173">
        <v>2.4</v>
      </c>
      <c r="P22" s="95">
        <f t="shared" si="0"/>
        <v>5.09</v>
      </c>
      <c r="Q22" s="174">
        <f>4.272+26.239+19.407</f>
        <v>49.918000000000006</v>
      </c>
      <c r="R22" s="97">
        <f t="shared" si="1"/>
        <v>55.00800000000001</v>
      </c>
      <c r="S22" s="107">
        <v>43709</v>
      </c>
      <c r="T22" s="113"/>
      <c r="U22" s="207" t="s">
        <v>181</v>
      </c>
    </row>
    <row r="23" spans="1:21" ht="151.5" customHeight="1" x14ac:dyDescent="0.2">
      <c r="B23" s="169"/>
      <c r="C23" s="75" t="s">
        <v>182</v>
      </c>
      <c r="D23" s="112" t="s">
        <v>183</v>
      </c>
      <c r="E23" s="99" t="s">
        <v>184</v>
      </c>
      <c r="F23" s="175" t="s">
        <v>155</v>
      </c>
      <c r="G23" s="123"/>
      <c r="H23" s="127"/>
      <c r="I23" s="128">
        <f>0.754</f>
        <v>0.754</v>
      </c>
      <c r="J23" s="129"/>
      <c r="K23" s="127"/>
      <c r="L23" s="125"/>
      <c r="M23" s="125"/>
      <c r="N23" s="125"/>
      <c r="O23" s="173">
        <f>3.8+0.5</f>
        <v>4.3</v>
      </c>
      <c r="P23" s="95">
        <f t="shared" si="0"/>
        <v>5.0540000000000003</v>
      </c>
      <c r="Q23" s="176"/>
      <c r="R23" s="97">
        <f t="shared" si="1"/>
        <v>5.0540000000000003</v>
      </c>
      <c r="S23" s="107">
        <v>43070</v>
      </c>
      <c r="T23" s="131"/>
      <c r="U23" s="207" t="s">
        <v>215</v>
      </c>
    </row>
    <row r="24" spans="1:21" s="43" customFormat="1" ht="376.5" customHeight="1" x14ac:dyDescent="0.2">
      <c r="B24" s="177"/>
      <c r="C24" s="75" t="s">
        <v>185</v>
      </c>
      <c r="D24" s="122" t="s">
        <v>135</v>
      </c>
      <c r="E24" s="99" t="s">
        <v>186</v>
      </c>
      <c r="F24" s="106">
        <v>42583</v>
      </c>
      <c r="G24" s="123"/>
      <c r="H24" s="127"/>
      <c r="I24" s="128">
        <f>1.91+2.2+2.3</f>
        <v>6.41</v>
      </c>
      <c r="J24" s="129"/>
      <c r="K24" s="127"/>
      <c r="L24" s="128">
        <f>0.5+0.8+0.8</f>
        <v>2.1</v>
      </c>
      <c r="M24" s="125"/>
      <c r="N24" s="125"/>
      <c r="O24" s="129"/>
      <c r="P24" s="95">
        <f t="shared" si="0"/>
        <v>8.51</v>
      </c>
      <c r="Q24" s="176"/>
      <c r="R24" s="97">
        <f t="shared" si="1"/>
        <v>8.51</v>
      </c>
      <c r="S24" s="106">
        <v>44256</v>
      </c>
      <c r="T24" s="178"/>
      <c r="U24" s="207" t="s">
        <v>187</v>
      </c>
    </row>
    <row r="25" spans="1:21" s="43" customFormat="1" ht="140.25" customHeight="1" x14ac:dyDescent="0.2">
      <c r="B25" s="177"/>
      <c r="C25" s="75" t="s">
        <v>80</v>
      </c>
      <c r="D25" s="122" t="s">
        <v>135</v>
      </c>
      <c r="E25" s="99" t="s">
        <v>188</v>
      </c>
      <c r="F25" s="106" t="s">
        <v>137</v>
      </c>
      <c r="G25" s="123"/>
      <c r="H25" s="127"/>
      <c r="I25" s="125"/>
      <c r="J25" s="173">
        <v>8.58</v>
      </c>
      <c r="K25" s="127"/>
      <c r="L25" s="128">
        <v>16</v>
      </c>
      <c r="M25" s="125"/>
      <c r="N25" s="125"/>
      <c r="O25" s="129"/>
      <c r="P25" s="95">
        <f t="shared" si="0"/>
        <v>24.58</v>
      </c>
      <c r="Q25" s="176"/>
      <c r="R25" s="97">
        <f t="shared" si="1"/>
        <v>24.58</v>
      </c>
      <c r="S25" s="107">
        <v>44256</v>
      </c>
      <c r="T25" s="178"/>
      <c r="U25" s="207" t="s">
        <v>55</v>
      </c>
    </row>
    <row r="26" spans="1:21" s="43" customFormat="1" ht="141.75" customHeight="1" x14ac:dyDescent="0.2">
      <c r="B26" s="177"/>
      <c r="C26" s="75" t="s">
        <v>84</v>
      </c>
      <c r="D26" s="122" t="s">
        <v>135</v>
      </c>
      <c r="E26" s="99" t="s">
        <v>189</v>
      </c>
      <c r="F26" s="106">
        <v>43313</v>
      </c>
      <c r="G26" s="123"/>
      <c r="H26" s="127"/>
      <c r="I26" s="125"/>
      <c r="J26" s="173">
        <v>0.5</v>
      </c>
      <c r="K26" s="127"/>
      <c r="L26" s="128">
        <f>0.19+1</f>
        <v>1.19</v>
      </c>
      <c r="M26" s="125"/>
      <c r="N26" s="125"/>
      <c r="O26" s="129"/>
      <c r="P26" s="95">
        <f t="shared" ref="P26" si="2">SUM(G26:O26)</f>
        <v>1.69</v>
      </c>
      <c r="Q26" s="130">
        <v>0.23</v>
      </c>
      <c r="R26" s="97">
        <f t="shared" si="1"/>
        <v>1.92</v>
      </c>
      <c r="S26" s="107">
        <v>43556</v>
      </c>
      <c r="T26" s="179"/>
      <c r="U26" s="207" t="s">
        <v>190</v>
      </c>
    </row>
    <row r="27" spans="1:21" s="43" customFormat="1" ht="162.75" customHeight="1" x14ac:dyDescent="0.2">
      <c r="B27" s="177"/>
      <c r="C27" s="75" t="s">
        <v>87</v>
      </c>
      <c r="D27" s="122" t="s">
        <v>147</v>
      </c>
      <c r="E27" s="99" t="s">
        <v>191</v>
      </c>
      <c r="F27" s="106" t="s">
        <v>137</v>
      </c>
      <c r="G27" s="123"/>
      <c r="H27" s="127"/>
      <c r="I27" s="125"/>
      <c r="J27" s="173">
        <f>1.5</f>
        <v>1.5</v>
      </c>
      <c r="K27" s="127"/>
      <c r="L27" s="125"/>
      <c r="M27" s="125"/>
      <c r="N27" s="125"/>
      <c r="O27" s="180">
        <v>6.75</v>
      </c>
      <c r="P27" s="95">
        <f t="shared" si="0"/>
        <v>8.25</v>
      </c>
      <c r="Q27" s="174">
        <v>4.25</v>
      </c>
      <c r="R27" s="97">
        <f t="shared" si="1"/>
        <v>12.5</v>
      </c>
      <c r="S27" s="107">
        <v>44256</v>
      </c>
      <c r="T27" s="178"/>
      <c r="U27" s="207" t="s">
        <v>55</v>
      </c>
    </row>
    <row r="28" spans="1:21" s="43" customFormat="1" ht="229.5" customHeight="1" x14ac:dyDescent="0.2">
      <c r="B28" s="177"/>
      <c r="C28" s="75" t="s">
        <v>89</v>
      </c>
      <c r="D28" s="122" t="s">
        <v>143</v>
      </c>
      <c r="E28" s="99" t="s">
        <v>192</v>
      </c>
      <c r="F28" s="106" t="s">
        <v>137</v>
      </c>
      <c r="G28" s="123"/>
      <c r="H28" s="127"/>
      <c r="I28" s="125"/>
      <c r="J28" s="173">
        <v>1</v>
      </c>
      <c r="K28" s="181">
        <v>6.73</v>
      </c>
      <c r="L28" s="182">
        <v>2.37</v>
      </c>
      <c r="M28" s="182">
        <v>7.37</v>
      </c>
      <c r="N28" s="125"/>
      <c r="O28" s="129"/>
      <c r="P28" s="95">
        <f t="shared" si="0"/>
        <v>17.470000000000002</v>
      </c>
      <c r="Q28" s="176"/>
      <c r="R28" s="97">
        <f t="shared" si="1"/>
        <v>17.470000000000002</v>
      </c>
      <c r="S28" s="107">
        <v>43525</v>
      </c>
      <c r="T28" s="179"/>
      <c r="U28" s="207" t="s">
        <v>193</v>
      </c>
    </row>
    <row r="29" spans="1:21" s="43" customFormat="1" ht="222" customHeight="1" x14ac:dyDescent="0.2">
      <c r="B29" s="177"/>
      <c r="C29" s="75" t="s">
        <v>91</v>
      </c>
      <c r="D29" s="122" t="s">
        <v>147</v>
      </c>
      <c r="E29" s="99" t="s">
        <v>194</v>
      </c>
      <c r="F29" s="106">
        <v>43009</v>
      </c>
      <c r="G29" s="123"/>
      <c r="H29" s="183"/>
      <c r="I29" s="125"/>
      <c r="J29" s="173">
        <v>1.76</v>
      </c>
      <c r="K29" s="127"/>
      <c r="L29" s="125"/>
      <c r="M29" s="125"/>
      <c r="N29" s="125"/>
      <c r="O29" s="129"/>
      <c r="P29" s="95">
        <f t="shared" si="0"/>
        <v>1.76</v>
      </c>
      <c r="Q29" s="174">
        <v>1.76</v>
      </c>
      <c r="R29" s="97">
        <f t="shared" si="1"/>
        <v>3.52</v>
      </c>
      <c r="S29" s="107">
        <v>44013</v>
      </c>
      <c r="T29" s="179"/>
      <c r="U29" s="207" t="s">
        <v>195</v>
      </c>
    </row>
    <row r="30" spans="1:21" s="43" customFormat="1" ht="114.75" customHeight="1" x14ac:dyDescent="0.2">
      <c r="B30" s="177"/>
      <c r="C30" s="75" t="s">
        <v>93</v>
      </c>
      <c r="D30" s="122" t="s">
        <v>147</v>
      </c>
      <c r="E30" s="99" t="s">
        <v>196</v>
      </c>
      <c r="F30" s="106">
        <v>42646</v>
      </c>
      <c r="G30" s="123"/>
      <c r="H30" s="124">
        <v>0.56999999999999995</v>
      </c>
      <c r="I30" s="184"/>
      <c r="J30" s="129"/>
      <c r="K30" s="127"/>
      <c r="L30" s="125"/>
      <c r="M30" s="125"/>
      <c r="N30" s="125"/>
      <c r="O30" s="129"/>
      <c r="P30" s="95">
        <f t="shared" si="0"/>
        <v>0.56999999999999995</v>
      </c>
      <c r="Q30" s="176"/>
      <c r="R30" s="97">
        <f t="shared" si="1"/>
        <v>0.56999999999999995</v>
      </c>
      <c r="S30" s="107">
        <v>43921</v>
      </c>
      <c r="T30" s="179"/>
      <c r="U30" s="207" t="s">
        <v>214</v>
      </c>
    </row>
    <row r="31" spans="1:21" s="43" customFormat="1" ht="138.75" customHeight="1" x14ac:dyDescent="0.2">
      <c r="B31" s="177"/>
      <c r="C31" s="75" t="s">
        <v>95</v>
      </c>
      <c r="D31" s="122" t="s">
        <v>147</v>
      </c>
      <c r="E31" s="99" t="s">
        <v>197</v>
      </c>
      <c r="F31" s="106">
        <v>42646</v>
      </c>
      <c r="G31" s="123"/>
      <c r="H31" s="124">
        <v>7.0000000000000007E-2</v>
      </c>
      <c r="I31" s="184"/>
      <c r="J31" s="129"/>
      <c r="K31" s="127"/>
      <c r="L31" s="128">
        <v>0.08</v>
      </c>
      <c r="M31" s="125"/>
      <c r="N31" s="125"/>
      <c r="O31" s="129"/>
      <c r="P31" s="95">
        <f t="shared" si="0"/>
        <v>0.15000000000000002</v>
      </c>
      <c r="Q31" s="176"/>
      <c r="R31" s="97">
        <f t="shared" si="1"/>
        <v>0.15000000000000002</v>
      </c>
      <c r="S31" s="107">
        <v>44286</v>
      </c>
      <c r="T31" s="179"/>
      <c r="U31" s="207" t="s">
        <v>217</v>
      </c>
    </row>
    <row r="32" spans="1:21" s="43" customFormat="1" ht="114.75" customHeight="1" x14ac:dyDescent="0.2">
      <c r="B32" s="177"/>
      <c r="C32" s="75" t="s">
        <v>97</v>
      </c>
      <c r="D32" s="122" t="s">
        <v>147</v>
      </c>
      <c r="E32" s="99" t="s">
        <v>198</v>
      </c>
      <c r="F32" s="106">
        <v>42646</v>
      </c>
      <c r="G32" s="123"/>
      <c r="H32" s="124">
        <v>2.09</v>
      </c>
      <c r="I32" s="184"/>
      <c r="J32" s="129"/>
      <c r="K32" s="127"/>
      <c r="L32" s="125"/>
      <c r="M32" s="125"/>
      <c r="N32" s="125"/>
      <c r="O32" s="129"/>
      <c r="P32" s="95">
        <f t="shared" si="0"/>
        <v>2.09</v>
      </c>
      <c r="Q32" s="176"/>
      <c r="R32" s="97">
        <f t="shared" si="1"/>
        <v>2.09</v>
      </c>
      <c r="S32" s="107">
        <v>44286</v>
      </c>
      <c r="T32" s="179"/>
      <c r="U32" s="207" t="s">
        <v>216</v>
      </c>
    </row>
    <row r="33" spans="2:21" s="43" customFormat="1" ht="114.75" customHeight="1" x14ac:dyDescent="0.2">
      <c r="B33" s="177"/>
      <c r="C33" s="75" t="s">
        <v>99</v>
      </c>
      <c r="D33" s="122" t="s">
        <v>147</v>
      </c>
      <c r="E33" s="99" t="s">
        <v>199</v>
      </c>
      <c r="F33" s="106">
        <v>42646</v>
      </c>
      <c r="G33" s="123"/>
      <c r="H33" s="124">
        <v>0.76</v>
      </c>
      <c r="I33" s="184"/>
      <c r="J33" s="129"/>
      <c r="K33" s="127"/>
      <c r="L33" s="125"/>
      <c r="M33" s="125"/>
      <c r="N33" s="125"/>
      <c r="O33" s="129"/>
      <c r="P33" s="95">
        <f t="shared" si="0"/>
        <v>0.76</v>
      </c>
      <c r="Q33" s="176"/>
      <c r="R33" s="97">
        <f t="shared" si="1"/>
        <v>0.76</v>
      </c>
      <c r="S33" s="107">
        <v>43190</v>
      </c>
      <c r="T33" s="179"/>
      <c r="U33" s="207" t="s">
        <v>200</v>
      </c>
    </row>
    <row r="34" spans="2:21" s="43" customFormat="1" ht="114.75" customHeight="1" x14ac:dyDescent="0.2">
      <c r="B34" s="177"/>
      <c r="C34" s="75" t="s">
        <v>101</v>
      </c>
      <c r="D34" s="122" t="s">
        <v>147</v>
      </c>
      <c r="E34" s="99" t="s">
        <v>201</v>
      </c>
      <c r="F34" s="106">
        <v>42646</v>
      </c>
      <c r="G34" s="123"/>
      <c r="H34" s="124">
        <v>4.92</v>
      </c>
      <c r="I34" s="184"/>
      <c r="J34" s="129"/>
      <c r="K34" s="127"/>
      <c r="L34" s="128">
        <v>1.88</v>
      </c>
      <c r="M34" s="125"/>
      <c r="N34" s="125"/>
      <c r="O34" s="129"/>
      <c r="P34" s="95">
        <f t="shared" si="0"/>
        <v>6.8</v>
      </c>
      <c r="Q34" s="176"/>
      <c r="R34" s="97">
        <f t="shared" si="1"/>
        <v>6.8</v>
      </c>
      <c r="S34" s="107">
        <v>43190</v>
      </c>
      <c r="T34" s="179"/>
      <c r="U34" s="207" t="s">
        <v>202</v>
      </c>
    </row>
    <row r="35" spans="2:21" s="43" customFormat="1" ht="114.75" customHeight="1" x14ac:dyDescent="0.2">
      <c r="B35" s="177"/>
      <c r="C35" s="75" t="s">
        <v>203</v>
      </c>
      <c r="D35" s="122" t="s">
        <v>147</v>
      </c>
      <c r="E35" s="99" t="s">
        <v>204</v>
      </c>
      <c r="F35" s="106">
        <v>42646</v>
      </c>
      <c r="G35" s="123"/>
      <c r="H35" s="124">
        <v>0.9</v>
      </c>
      <c r="I35" s="184"/>
      <c r="J35" s="129"/>
      <c r="K35" s="127"/>
      <c r="L35" s="125"/>
      <c r="M35" s="125"/>
      <c r="N35" s="125"/>
      <c r="O35" s="129"/>
      <c r="P35" s="185">
        <f t="shared" si="0"/>
        <v>0.9</v>
      </c>
      <c r="Q35" s="176"/>
      <c r="R35" s="97">
        <f t="shared" si="1"/>
        <v>0.9</v>
      </c>
      <c r="S35" s="107">
        <v>43190</v>
      </c>
      <c r="T35" s="179"/>
      <c r="U35" s="207" t="s">
        <v>205</v>
      </c>
    </row>
    <row r="36" spans="2:21" s="43" customFormat="1" ht="114.75" customHeight="1" x14ac:dyDescent="0.2">
      <c r="B36" s="177"/>
      <c r="C36" s="75" t="s">
        <v>105</v>
      </c>
      <c r="D36" s="122" t="s">
        <v>147</v>
      </c>
      <c r="E36" s="99" t="s">
        <v>206</v>
      </c>
      <c r="F36" s="106">
        <v>42646</v>
      </c>
      <c r="G36" s="123"/>
      <c r="H36" s="124">
        <v>0.33</v>
      </c>
      <c r="I36" s="184"/>
      <c r="J36" s="129"/>
      <c r="K36" s="127"/>
      <c r="L36" s="128">
        <v>0.19</v>
      </c>
      <c r="M36" s="125"/>
      <c r="N36" s="125"/>
      <c r="O36" s="173">
        <v>7.76</v>
      </c>
      <c r="P36" s="95">
        <f t="shared" si="0"/>
        <v>8.2799999999999994</v>
      </c>
      <c r="Q36" s="128">
        <v>9.07</v>
      </c>
      <c r="R36" s="97">
        <f t="shared" si="1"/>
        <v>17.350000000000001</v>
      </c>
      <c r="S36" s="107">
        <v>44286</v>
      </c>
      <c r="T36" s="179"/>
      <c r="U36" s="207" t="s">
        <v>218</v>
      </c>
    </row>
    <row r="37" spans="2:21" s="43" customFormat="1" ht="114.75" customHeight="1" x14ac:dyDescent="0.2">
      <c r="B37" s="177"/>
      <c r="C37" s="75" t="s">
        <v>108</v>
      </c>
      <c r="D37" s="122" t="s">
        <v>207</v>
      </c>
      <c r="E37" s="99" t="s">
        <v>208</v>
      </c>
      <c r="F37" s="106">
        <v>43376</v>
      </c>
      <c r="G37" s="123"/>
      <c r="H37" s="127"/>
      <c r="I37" s="128">
        <v>0.5</v>
      </c>
      <c r="J37" s="129"/>
      <c r="K37" s="127"/>
      <c r="L37" s="128">
        <v>0.70846699999999996</v>
      </c>
      <c r="M37" s="125"/>
      <c r="N37" s="125"/>
      <c r="O37" s="129"/>
      <c r="P37" s="95">
        <f t="shared" si="0"/>
        <v>1.208467</v>
      </c>
      <c r="Q37" s="125"/>
      <c r="R37" s="97">
        <f t="shared" si="1"/>
        <v>1.208467</v>
      </c>
      <c r="S37" s="107">
        <v>43556</v>
      </c>
      <c r="T37" s="179"/>
      <c r="U37" s="207" t="s">
        <v>209</v>
      </c>
    </row>
    <row r="38" spans="2:21" s="43" customFormat="1" ht="114.75" customHeight="1" thickBot="1" x14ac:dyDescent="0.25">
      <c r="B38" s="177"/>
      <c r="C38" s="75" t="s">
        <v>210</v>
      </c>
      <c r="D38" s="122"/>
      <c r="E38" s="99"/>
      <c r="F38" s="106"/>
      <c r="G38" s="123"/>
      <c r="H38" s="127"/>
      <c r="I38" s="128">
        <f>0.85</f>
        <v>0.85</v>
      </c>
      <c r="J38" s="129"/>
      <c r="K38" s="127"/>
      <c r="L38" s="125"/>
      <c r="M38" s="125"/>
      <c r="N38" s="125"/>
      <c r="O38" s="129"/>
      <c r="P38" s="95">
        <f t="shared" si="0"/>
        <v>0.85</v>
      </c>
      <c r="Q38" s="125"/>
      <c r="R38" s="97">
        <f t="shared" si="1"/>
        <v>0.85</v>
      </c>
      <c r="S38" s="107"/>
      <c r="T38" s="75"/>
      <c r="U38" s="207"/>
    </row>
    <row r="39" spans="2:21" s="194" customFormat="1" ht="39" customHeight="1" thickBot="1" x14ac:dyDescent="0.25">
      <c r="B39" s="186"/>
      <c r="C39" s="187" t="s">
        <v>211</v>
      </c>
      <c r="D39" s="188"/>
      <c r="E39" s="189"/>
      <c r="F39" s="188"/>
      <c r="G39" s="190">
        <f t="shared" ref="G39:R39" si="3">SUM(G7:G38)</f>
        <v>24.753</v>
      </c>
      <c r="H39" s="191">
        <f t="shared" si="3"/>
        <v>60.893740999999991</v>
      </c>
      <c r="I39" s="190">
        <f t="shared" si="3"/>
        <v>14.103999999999999</v>
      </c>
      <c r="J39" s="190">
        <f t="shared" si="3"/>
        <v>23.3</v>
      </c>
      <c r="K39" s="190">
        <f t="shared" si="3"/>
        <v>15.13</v>
      </c>
      <c r="L39" s="190">
        <f t="shared" si="3"/>
        <v>54.816071609999995</v>
      </c>
      <c r="M39" s="190">
        <f t="shared" si="3"/>
        <v>11.672163000000001</v>
      </c>
      <c r="N39" s="190">
        <f t="shared" si="3"/>
        <v>2.4</v>
      </c>
      <c r="O39" s="190">
        <f t="shared" si="3"/>
        <v>54.384999999999998</v>
      </c>
      <c r="P39" s="190">
        <f t="shared" si="3"/>
        <v>261.45397560999999</v>
      </c>
      <c r="Q39" s="190">
        <f>SUM(Q7:Q38)</f>
        <v>127.43705800000001</v>
      </c>
      <c r="R39" s="190">
        <f t="shared" si="3"/>
        <v>388.89103360999991</v>
      </c>
      <c r="S39" s="72"/>
      <c r="T39" s="192"/>
      <c r="U39" s="193"/>
    </row>
    <row r="40" spans="2:21" x14ac:dyDescent="0.2">
      <c r="B40" s="195"/>
      <c r="C40" s="196"/>
      <c r="D40" s="197"/>
      <c r="E40" s="198"/>
      <c r="F40" s="199"/>
      <c r="G40" s="200"/>
      <c r="H40" s="200"/>
      <c r="I40" s="200"/>
      <c r="J40" s="200"/>
      <c r="K40" s="200"/>
      <c r="L40" s="200"/>
      <c r="M40" s="200"/>
      <c r="N40" s="200"/>
      <c r="O40" s="200"/>
      <c r="P40" s="200"/>
      <c r="Q40" s="200"/>
      <c r="R40" s="201"/>
      <c r="S40" s="202"/>
      <c r="T40" s="203"/>
      <c r="U40" s="204"/>
    </row>
  </sheetData>
  <mergeCells count="3">
    <mergeCell ref="G5:J5"/>
    <mergeCell ref="K5:O5"/>
    <mergeCell ref="P5:R5"/>
  </mergeCells>
  <pageMargins left="0.23622047244094491" right="0.23622047244094491" top="0.74803149606299213" bottom="0.74803149606299213" header="0.31496062992125984" footer="0.31496062992125984"/>
  <pageSetup paperSize="8" scale="27" fitToHeight="3" orientation="landscape" r:id="rId1"/>
  <headerFooter>
    <oddHeader>&amp;C&amp;Z&amp;F</oddHeader>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Programme Dashboard</vt:lpstr>
      <vt:lpstr>Project Progress</vt:lpstr>
      <vt:lpstr>'Project Progress'!Print_Area</vt:lpstr>
      <vt:lpstr>'Project Progress'!Print_Titles</vt:lpstr>
    </vt:vector>
  </TitlesOfParts>
  <Company>Staffordshire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(S,G&amp;C)</dc:creator>
  <cp:lastModifiedBy>Nicholls, David (S,G&amp;C)</cp:lastModifiedBy>
  <dcterms:created xsi:type="dcterms:W3CDTF">2018-04-19T10:17:09Z</dcterms:created>
  <dcterms:modified xsi:type="dcterms:W3CDTF">2018-04-19T10:42:42Z</dcterms:modified>
</cp:coreProperties>
</file>